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Technical Guidance\Industry Assistance Documents\JJJJJJ BoilerTune-Ups\"/>
    </mc:Choice>
  </mc:AlternateContent>
  <xr:revisionPtr revIDLastSave="0" documentId="8_{EF0308B7-3C0D-4507-9842-1842351BB91F}" xr6:coauthVersionLast="47" xr6:coauthVersionMax="47" xr10:uidLastSave="{00000000-0000-0000-0000-000000000000}"/>
  <bookViews>
    <workbookView xWindow="-28920" yWindow="-120" windowWidth="29040" windowHeight="15840" activeTab="2" xr2:uid="{5CDFEBEC-6A18-40E3-A93C-E6807A055D64}"/>
  </bookViews>
  <sheets>
    <sheet name="Instructions" sheetId="6" r:id="rId1"/>
    <sheet name="ORCAA Example" sheetId="13" r:id="rId2"/>
    <sheet name="Monitoring Data Sheet" sheetId="3" r:id="rId3"/>
    <sheet name="Messages" sheetId="11" r:id="rId4"/>
  </sheets>
  <definedNames>
    <definedName name="_xlnm._FilterDatabase" localSheetId="2" hidden="1">'Monitoring Data Sheet'!$D$35:$F$39</definedName>
    <definedName name="Fuel_Types">Messages!$N$5:$N$26</definedName>
    <definedName name="_xlnm.Print_Area" localSheetId="2">'Monitoring Data Sheet'!$B$1:$M$67</definedName>
    <definedName name="Responses">Messages!$R$5:$R$7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0" i="11" l="1"/>
  <c r="C36" i="11" l="1"/>
  <c r="E65" i="13" l="1"/>
  <c r="F64" i="13"/>
  <c r="F65" i="13" s="1"/>
  <c r="E64" i="13"/>
  <c r="D64" i="13"/>
  <c r="D65" i="13" s="1"/>
  <c r="D66" i="13" s="1"/>
  <c r="C64" i="13"/>
  <c r="B45" i="13"/>
  <c r="B46" i="13" s="1"/>
  <c r="B47" i="13" s="1"/>
  <c r="B48" i="13" s="1"/>
  <c r="B49" i="13" s="1"/>
  <c r="B50" i="13" s="1"/>
  <c r="B51" i="13" s="1"/>
  <c r="B52" i="13" s="1"/>
  <c r="B53" i="13" s="1"/>
  <c r="B54" i="13" s="1"/>
  <c r="B55" i="13" s="1"/>
  <c r="B56" i="13" s="1"/>
  <c r="B57" i="13" s="1"/>
  <c r="B58" i="13" s="1"/>
  <c r="B59" i="13" s="1"/>
  <c r="B60" i="13" s="1"/>
  <c r="B61" i="13" s="1"/>
  <c r="B62" i="13" s="1"/>
  <c r="B63" i="13" s="1"/>
  <c r="D64" i="3"/>
  <c r="B5" i="11" s="1"/>
  <c r="B36" i="11"/>
  <c r="C35" i="11"/>
  <c r="B35" i="11"/>
  <c r="C34" i="11"/>
  <c r="B34" i="11"/>
  <c r="C33" i="11"/>
  <c r="B33" i="11"/>
  <c r="C32" i="11"/>
  <c r="B32" i="11"/>
  <c r="B31" i="11"/>
  <c r="B30" i="11"/>
  <c r="B29" i="11"/>
  <c r="B28" i="11"/>
  <c r="B27" i="11"/>
  <c r="B26" i="11"/>
  <c r="B25" i="11"/>
  <c r="B24" i="11"/>
  <c r="B23" i="11"/>
  <c r="B22" i="11"/>
  <c r="B19" i="11"/>
  <c r="B18" i="11"/>
  <c r="B17" i="11"/>
  <c r="B16" i="11"/>
  <c r="G15" i="11"/>
  <c r="B15" i="11"/>
  <c r="B14" i="11"/>
  <c r="B13" i="11"/>
  <c r="B12" i="11"/>
  <c r="B11" i="11"/>
  <c r="B10" i="11"/>
  <c r="B9" i="11"/>
  <c r="B8" i="11"/>
  <c r="B7" i="11"/>
  <c r="F64" i="3"/>
  <c r="F65" i="3" s="1"/>
  <c r="E64" i="3"/>
  <c r="E65" i="3" s="1"/>
  <c r="C64" i="3"/>
  <c r="B45" i="3"/>
  <c r="B46" i="3" s="1"/>
  <c r="B47" i="3" s="1"/>
  <c r="B48" i="3" s="1"/>
  <c r="B49" i="3" s="1"/>
  <c r="B50" i="3" s="1"/>
  <c r="B51" i="3" s="1"/>
  <c r="B52" i="3" s="1"/>
  <c r="B53" i="3" s="1"/>
  <c r="B54" i="3" s="1"/>
  <c r="B55" i="3" s="1"/>
  <c r="B56" i="3" s="1"/>
  <c r="B57" i="3" s="1"/>
  <c r="B58" i="3" s="1"/>
  <c r="B59" i="3" s="1"/>
  <c r="B60" i="3" s="1"/>
  <c r="B61" i="3" s="1"/>
  <c r="B62" i="3" s="1"/>
  <c r="B63" i="3" s="1"/>
  <c r="E66" i="13" l="1"/>
  <c r="E66" i="3"/>
  <c r="B21" i="11" s="1"/>
  <c r="D65" i="3"/>
  <c r="D66" i="3" s="1"/>
  <c r="B20" i="11" s="1"/>
  <c r="B6" i="11"/>
  <c r="D5" i="11" l="1"/>
  <c r="H15" i="11"/>
  <c r="H50" i="13" l="1"/>
  <c r="H5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Clint Lamoreaux</author>
  </authors>
  <commentList>
    <comment ref="B43" authorId="0" shapeId="0" xr:uid="{420E3368-63C4-4380-B7D4-9650338E34DF}">
      <text>
        <r>
          <rPr>
            <sz val="12"/>
            <color indexed="81"/>
            <rFont val="Calibri"/>
            <family val="2"/>
            <scheme val="minor"/>
          </rPr>
          <t>Record the values found before any adjustments, maintenance, or tuning is conducted.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Clint Lamoreaux</author>
  </authors>
  <commentList>
    <comment ref="B43" authorId="0" shapeId="0" xr:uid="{00000000-0006-0000-0100-000001000000}">
      <text>
        <r>
          <rPr>
            <sz val="12"/>
            <color indexed="81"/>
            <rFont val="Calibri"/>
            <family val="2"/>
            <scheme val="minor"/>
          </rPr>
          <t>Record the values found before any adjustments, maintenance, or tuning is conducted.</t>
        </r>
      </text>
    </comment>
  </commentList>
</comments>
</file>

<file path=xl/sharedStrings.xml><?xml version="1.0" encoding="utf-8"?>
<sst xmlns="http://schemas.openxmlformats.org/spreadsheetml/2006/main" count="293" uniqueCount="210">
  <si>
    <t>Facility Name:</t>
  </si>
  <si>
    <t>Date Performed:</t>
  </si>
  <si>
    <t>Fuel Types</t>
  </si>
  <si>
    <t>F-factor</t>
  </si>
  <si>
    <t>Alder bark dust</t>
  </si>
  <si>
    <t>Yes</t>
  </si>
  <si>
    <t>Bark</t>
  </si>
  <si>
    <t>No</t>
  </si>
  <si>
    <t>Burner Manufacturer:</t>
  </si>
  <si>
    <t>Coal</t>
  </si>
  <si>
    <t>Diesel</t>
  </si>
  <si>
    <t>Burner Serial Number:</t>
  </si>
  <si>
    <t>Digester gas</t>
  </si>
  <si>
    <t>Fuel Oil No 6</t>
  </si>
  <si>
    <t>Gasoline</t>
  </si>
  <si>
    <t>Analyst Name:</t>
  </si>
  <si>
    <t>Hogged fuel</t>
  </si>
  <si>
    <t>Test Instrument Make:</t>
  </si>
  <si>
    <t>Landfill gas</t>
  </si>
  <si>
    <t>Test Instrument Model:</t>
  </si>
  <si>
    <t>LNG</t>
  </si>
  <si>
    <t>LPG</t>
  </si>
  <si>
    <t>Fuel Type:</t>
  </si>
  <si>
    <t>Natural gas</t>
  </si>
  <si>
    <t>Methane</t>
  </si>
  <si>
    <t>Design Firing Rate:</t>
  </si>
  <si>
    <t>MMBtu/hr</t>
  </si>
  <si>
    <t>Tested Firing Rate:</t>
  </si>
  <si>
    <t>Process gas</t>
  </si>
  <si>
    <t>Time of Pre-Test Calibration:</t>
  </si>
  <si>
    <t>Propane</t>
  </si>
  <si>
    <t>Time of Post-Test Calibration:</t>
  </si>
  <si>
    <t>PS300</t>
  </si>
  <si>
    <t>Sander dust</t>
  </si>
  <si>
    <t>Wood waste</t>
  </si>
  <si>
    <t>Wood waste and sander dust</t>
  </si>
  <si>
    <t>Wood/Gas</t>
  </si>
  <si>
    <t>Quality Assurance Results</t>
  </si>
  <si>
    <t>CO (ppm)</t>
  </si>
  <si>
    <t>Span Concentration</t>
  </si>
  <si>
    <t>Sample</t>
  </si>
  <si>
    <t>CO Reading (ppm)</t>
  </si>
  <si>
    <t>As Found</t>
  </si>
  <si>
    <t>Was the burner inspected?</t>
  </si>
  <si>
    <t>Results (Record at least once every 30 seconds for 5 minutes)</t>
  </si>
  <si>
    <t>Bob's Boiler Service</t>
  </si>
  <si>
    <t>Bob Smith</t>
  </si>
  <si>
    <t>Combustion King</t>
  </si>
  <si>
    <t>Was the air-to-fuel ratio system operating properly?</t>
  </si>
  <si>
    <t>Concentration of the span gas used.  It must fit within the 50/200 range as explained on the worksheet</t>
  </si>
  <si>
    <t>Pre-test Span</t>
  </si>
  <si>
    <t>Post-test Span</t>
  </si>
  <si>
    <t>Pre-test Zero</t>
  </si>
  <si>
    <t>Post-test Zero</t>
  </si>
  <si>
    <r>
      <t xml:space="preserve">The reading with the </t>
    </r>
    <r>
      <rPr>
        <u/>
        <sz val="11"/>
        <color indexed="8"/>
        <rFont val="Times New Roman"/>
        <family val="1"/>
      </rPr>
      <t>span gas</t>
    </r>
    <r>
      <rPr>
        <sz val="11"/>
        <color theme="1"/>
        <rFont val="Times New Roman"/>
        <family val="2"/>
      </rPr>
      <t xml:space="preserve"> </t>
    </r>
    <r>
      <rPr>
        <i/>
        <sz val="11"/>
        <color indexed="8"/>
        <rFont val="Times New Roman"/>
        <family val="1"/>
      </rPr>
      <t>before you begin</t>
    </r>
    <r>
      <rPr>
        <sz val="11"/>
        <color theme="1"/>
        <rFont val="Times New Roman"/>
        <family val="2"/>
      </rPr>
      <t xml:space="preserve"> the tune-up</t>
    </r>
  </si>
  <si>
    <r>
      <t xml:space="preserve">The reading with the </t>
    </r>
    <r>
      <rPr>
        <u/>
        <sz val="11"/>
        <color indexed="8"/>
        <rFont val="Times New Roman"/>
        <family val="1"/>
      </rPr>
      <t>span gas</t>
    </r>
    <r>
      <rPr>
        <i/>
        <sz val="11"/>
        <color indexed="8"/>
        <rFont val="Times New Roman"/>
        <family val="1"/>
      </rPr>
      <t xml:space="preserve"> after you finish</t>
    </r>
    <r>
      <rPr>
        <sz val="11"/>
        <color theme="1"/>
        <rFont val="Times New Roman"/>
        <family val="2"/>
      </rPr>
      <t xml:space="preserve"> the tune-up</t>
    </r>
  </si>
  <si>
    <t>The zero readings should be as close to zero as possible.</t>
  </si>
  <si>
    <t>Facility Permit Information</t>
  </si>
  <si>
    <r>
      <t xml:space="preserve">The reading with </t>
    </r>
    <r>
      <rPr>
        <u/>
        <sz val="11"/>
        <color indexed="8"/>
        <rFont val="Times New Roman"/>
        <family val="1"/>
      </rPr>
      <t>ambient air</t>
    </r>
    <r>
      <rPr>
        <sz val="11"/>
        <color theme="1"/>
        <rFont val="Times New Roman"/>
        <family val="2"/>
      </rPr>
      <t xml:space="preserve"> </t>
    </r>
    <r>
      <rPr>
        <i/>
        <sz val="11"/>
        <color indexed="8"/>
        <rFont val="Times New Roman"/>
        <family val="1"/>
      </rPr>
      <t>before you begin</t>
    </r>
    <r>
      <rPr>
        <sz val="11"/>
        <color theme="1"/>
        <rFont val="Times New Roman"/>
        <family val="2"/>
      </rPr>
      <t xml:space="preserve"> the tune-up</t>
    </r>
  </si>
  <si>
    <r>
      <t xml:space="preserve">The reading with </t>
    </r>
    <r>
      <rPr>
        <u/>
        <sz val="11"/>
        <color indexed="8"/>
        <rFont val="Times New Roman"/>
        <family val="1"/>
      </rPr>
      <t>ambient air</t>
    </r>
    <r>
      <rPr>
        <sz val="11"/>
        <color theme="1"/>
        <rFont val="Times New Roman"/>
        <family val="2"/>
      </rPr>
      <t xml:space="preserve"> </t>
    </r>
    <r>
      <rPr>
        <i/>
        <sz val="11"/>
        <color indexed="8"/>
        <rFont val="Times New Roman"/>
        <family val="1"/>
      </rPr>
      <t>after you finish</t>
    </r>
    <r>
      <rPr>
        <sz val="11"/>
        <color theme="1"/>
        <rFont val="Times New Roman"/>
        <family val="2"/>
      </rPr>
      <t xml:space="preserve"> the tune-up</t>
    </r>
  </si>
  <si>
    <t>The first row on the machine is the zero reading, not the span reading.  The oxygen reading with ambient air should be 20.9.</t>
  </si>
  <si>
    <t>**Note on Oxygen Reading</t>
  </si>
  <si>
    <t xml:space="preserve">Were total CO emissions optimized? </t>
  </si>
  <si>
    <t>Span Concentration:</t>
  </si>
  <si>
    <t>Pre-Test Span Reading:</t>
  </si>
  <si>
    <t>Post-Test Span Reading:</t>
  </si>
  <si>
    <t>Pre-Test Zero Reading:</t>
  </si>
  <si>
    <t>Post-Test Zero Reading:</t>
  </si>
  <si>
    <t>Stack Temp (°F)</t>
  </si>
  <si>
    <t>40 CFR 63 Subpart JJJJJJ (Boiler MACT) Monitoring Requirements for Liquid and Solid Fueled Boilers - Must be completed a minimum of every 2 years</t>
  </si>
  <si>
    <t>This does not need to be performed or documented for natural gas only combustion units.  If a unit is capable of firing a fuel other than natural gas then Subpart JJJJJJ applies.</t>
  </si>
  <si>
    <r>
      <t>Refer to the EPA website for more details on compliance at this address  http://</t>
    </r>
    <r>
      <rPr>
        <u/>
        <sz val="11"/>
        <color indexed="30"/>
        <rFont val="Times New Roman"/>
        <family val="1"/>
      </rPr>
      <t>www.epa.gov/boilercompliance</t>
    </r>
  </si>
  <si>
    <t>Notes on Individual Fields on the Monitoring Data Sheet</t>
  </si>
  <si>
    <t>Facility Name</t>
  </si>
  <si>
    <t>Emission Unit ID</t>
  </si>
  <si>
    <t>Boiler manufacturer</t>
  </si>
  <si>
    <t>This is the manufacturers name of the BOILER - not the burner</t>
  </si>
  <si>
    <t>Boiler Model Number</t>
  </si>
  <si>
    <t>Boiler Serial Number</t>
  </si>
  <si>
    <t>This is the manufacturers BOILER serial number usually listed on the manufacturer applied name tag</t>
  </si>
  <si>
    <t>Burner Manufacturer</t>
  </si>
  <si>
    <t>Burner Model Number</t>
  </si>
  <si>
    <t>Burner Serial Number</t>
  </si>
  <si>
    <t>This is the BOILER manufacturers model number usually listed on the manufacturer applied name tag</t>
  </si>
  <si>
    <t>This is the BURNER manufacturers model number usually listed on the manufacturer name tag on the BURNER</t>
  </si>
  <si>
    <t>This is the BURNER manufacturers serial number usually listed on the manufacturer name tag on the BURNER</t>
  </si>
  <si>
    <t>Fuel Type</t>
  </si>
  <si>
    <t>Design Firing Rate</t>
  </si>
  <si>
    <t>Tested Firing Rate</t>
  </si>
  <si>
    <t>Stack Temperature</t>
  </si>
  <si>
    <t>Time of Pre-Test Calibration</t>
  </si>
  <si>
    <t>Time of Post-Test Calibration</t>
  </si>
  <si>
    <t>This field is sometimes difficult to fill in because there is usually no fuel meter.  In this case indicate high fire or maximum or medium, etc</t>
  </si>
  <si>
    <t>This temperature is more important when firing rate is unknown - it many times provides an indication of firing rate and can be used to diagnose emission issues.  ALWAYS record.  It is auto generated on the form by filling in the individual temperatures as monitored.</t>
  </si>
  <si>
    <t>The monitoring procedure requires that pre and post calibrations be performed within 12 hours of each other - if not the data may be invalidated.</t>
  </si>
  <si>
    <r>
      <t xml:space="preserve">Person performing the Subpart JJJJJJ inspection and certification should sign and date in the </t>
    </r>
    <r>
      <rPr>
        <b/>
        <sz val="11"/>
        <color indexed="8"/>
        <rFont val="Times New Roman"/>
        <family val="1"/>
      </rPr>
      <t xml:space="preserve">Test Notes </t>
    </r>
    <r>
      <rPr>
        <sz val="11"/>
        <color theme="1"/>
        <rFont val="Times New Roman"/>
        <family val="2"/>
      </rPr>
      <t>box.</t>
    </r>
  </si>
  <si>
    <t>In the Data box</t>
  </si>
  <si>
    <t>AS FOUND line</t>
  </si>
  <si>
    <t>Combustion analyzer tapes should be printed and maintained for each combustion unit.  The tapes should be annotated to indicate which run they coincide with and which combustion unit.</t>
  </si>
  <si>
    <t>This is the manufacturer of the BURNER - many times it is different than the boiler but not always</t>
  </si>
  <si>
    <t>If the combustion unit is not within permit limits, adjustments should be made to bring the combusiton unit into compliance.  Recheck as many times as needed to bring unit into compliance.</t>
  </si>
  <si>
    <t>When the unit is capable of maintaining compliant emission levels, the final set of readings should be recorded on the log sheet - these data would be the AS LEFT condition and should reflect compliant levels.</t>
  </si>
  <si>
    <t>A minimum of 10 readings 30 seconds apart (5 minutes) is necessary to get a valid average test result.  More data may be recorded if desired.</t>
  </si>
  <si>
    <t>Was the flame pattern inspected and optimized?</t>
  </si>
  <si>
    <t>Describe any maintenance performed on the burner or boiler system in the "Test Notes" section.</t>
  </si>
  <si>
    <t>Combust. Unit Manufacturer:</t>
  </si>
  <si>
    <t>Monitoring Company:</t>
  </si>
  <si>
    <t>Butane</t>
  </si>
  <si>
    <t>Sort</t>
  </si>
  <si>
    <r>
      <t>O</t>
    </r>
    <r>
      <rPr>
        <sz val="14"/>
        <rFont val="Calibri"/>
        <family val="2"/>
      </rPr>
      <t>₂</t>
    </r>
    <r>
      <rPr>
        <sz val="14"/>
        <rFont val="Arial"/>
        <family val="2"/>
      </rPr>
      <t xml:space="preserve"> Reading (%)</t>
    </r>
  </si>
  <si>
    <r>
      <t>O</t>
    </r>
    <r>
      <rPr>
        <sz val="14"/>
        <rFont val="Calibri"/>
        <family val="2"/>
      </rPr>
      <t>₂</t>
    </r>
    <r>
      <rPr>
        <sz val="14"/>
        <rFont val="Arial"/>
        <family val="2"/>
      </rPr>
      <t xml:space="preserve"> (%)</t>
    </r>
  </si>
  <si>
    <t>FOR NOₓ AND CO READINGS</t>
  </si>
  <si>
    <t>NOₓ and CO values should be recorded UNCORRECTED - NO auto 3% correction.  The data sheet will provide O₂ correction as well as drift and zero correction.</t>
  </si>
  <si>
    <t>This is a single set of values for Temp, NOₓ, CO and O₂ - required only for Subpart JJJJJJ - can also be provided for other units - no adjustments should be made to the combustion unit before taking this reading.</t>
  </si>
  <si>
    <t/>
  </si>
  <si>
    <t>FAILURE MESSAGES</t>
  </si>
  <si>
    <t>Message</t>
  </si>
  <si>
    <t>Condition
1=Fail
0=Pass</t>
  </si>
  <si>
    <t>Fail Conditions and Messages</t>
  </si>
  <si>
    <t>Test #</t>
  </si>
  <si>
    <t>• Cell F36 - Post-Test O₂ zero appears to be too high. Assure correct value was entered</t>
  </si>
  <si>
    <t>*</t>
  </si>
  <si>
    <t>If your span gas contains oxygen, then enter it here. Otherwise, use ambeint air and a default value of 20.9</t>
  </si>
  <si>
    <t>FOR OXYGEN READINGS</t>
  </si>
  <si>
    <r>
      <t xml:space="preserve">The reading with </t>
    </r>
    <r>
      <rPr>
        <u/>
        <sz val="11"/>
        <color indexed="8"/>
        <rFont val="Times New Roman"/>
        <family val="1"/>
      </rPr>
      <t>ambient air</t>
    </r>
    <r>
      <rPr>
        <sz val="11"/>
        <color theme="1"/>
        <rFont val="Times New Roman"/>
        <family val="2"/>
      </rPr>
      <t xml:space="preserve"> </t>
    </r>
    <r>
      <rPr>
        <i/>
        <sz val="11"/>
        <color indexed="8"/>
        <rFont val="Times New Roman"/>
        <family val="1"/>
      </rPr>
      <t>before you begin</t>
    </r>
    <r>
      <rPr>
        <sz val="11"/>
        <color theme="1"/>
        <rFont val="Times New Roman"/>
        <family val="2"/>
      </rPr>
      <t xml:space="preserve"> the tune-up. This assumes that ambient air has neglible NOₓ or CO</t>
    </r>
  </si>
  <si>
    <r>
      <t xml:space="preserve">The reading with the </t>
    </r>
    <r>
      <rPr>
        <u/>
        <sz val="11"/>
        <color indexed="8"/>
        <rFont val="Times New Roman"/>
        <family val="1"/>
      </rPr>
      <t>span gas</t>
    </r>
    <r>
      <rPr>
        <sz val="11"/>
        <color theme="1"/>
        <rFont val="Times New Roman"/>
        <family val="2"/>
      </rPr>
      <t xml:space="preserve"> </t>
    </r>
    <r>
      <rPr>
        <i/>
        <sz val="11"/>
        <color indexed="8"/>
        <rFont val="Times New Roman"/>
        <family val="1"/>
      </rPr>
      <t>before you begin</t>
    </r>
    <r>
      <rPr>
        <sz val="11"/>
        <color theme="1"/>
        <rFont val="Times New Roman"/>
        <family val="2"/>
      </rPr>
      <t xml:space="preserve"> the tune-up. This assumes that your span gas has negligible O₂</t>
    </r>
  </si>
  <si>
    <r>
      <t xml:space="preserve">The reading with the </t>
    </r>
    <r>
      <rPr>
        <u/>
        <sz val="11"/>
        <color indexed="8"/>
        <rFont val="Times New Roman"/>
        <family val="1"/>
      </rPr>
      <t>span gas</t>
    </r>
    <r>
      <rPr>
        <i/>
        <sz val="11"/>
        <color indexed="8"/>
        <rFont val="Times New Roman"/>
        <family val="1"/>
      </rPr>
      <t xml:space="preserve"> after you finish</t>
    </r>
    <r>
      <rPr>
        <sz val="11"/>
        <color theme="1"/>
        <rFont val="Times New Roman"/>
        <family val="2"/>
      </rPr>
      <t xml:space="preserve"> the tune-up. This assumes that your span gas has negligible O₂</t>
    </r>
  </si>
  <si>
    <r>
      <t xml:space="preserve">The reading with </t>
    </r>
    <r>
      <rPr>
        <u/>
        <sz val="11"/>
        <color indexed="8"/>
        <rFont val="Times New Roman"/>
        <family val="1"/>
      </rPr>
      <t>ambient air</t>
    </r>
    <r>
      <rPr>
        <sz val="11"/>
        <color theme="1"/>
        <rFont val="Times New Roman"/>
        <family val="2"/>
      </rPr>
      <t xml:space="preserve"> </t>
    </r>
    <r>
      <rPr>
        <i/>
        <sz val="11"/>
        <color indexed="8"/>
        <rFont val="Times New Roman"/>
        <family val="1"/>
      </rPr>
      <t>after you finish</t>
    </r>
    <r>
      <rPr>
        <sz val="11"/>
        <color theme="1"/>
        <rFont val="Times New Roman"/>
        <family val="2"/>
      </rPr>
      <t xml:space="preserve"> the tune-up. This assumes that ambient air has neglible NOₓ or CO</t>
    </r>
  </si>
  <si>
    <t>*The zero readings should be as close to zero as possible.</t>
  </si>
  <si>
    <t>Combust. Unit Serial No:</t>
  </si>
  <si>
    <t>Burner Model No:</t>
  </si>
  <si>
    <t>Combust. Unit Model No:</t>
  </si>
  <si>
    <t>Responses</t>
  </si>
  <si>
    <t>&lt;-intentionally left blank</t>
  </si>
  <si>
    <t>NOTIFICATIONS:</t>
  </si>
  <si>
    <t>Boiler #3</t>
  </si>
  <si>
    <t>CK-01</t>
  </si>
  <si>
    <t>40 CFR 63 Subpart JJJJJJ (Boiler MACT) Monitoring Requirements for Liquid and Solid Fueled Boilers</t>
  </si>
  <si>
    <t>Low Emissions 17</t>
  </si>
  <si>
    <t>57713</t>
  </si>
  <si>
    <t>Global Burner</t>
  </si>
  <si>
    <t>Super Clean 17</t>
  </si>
  <si>
    <t>Acme Boiler</t>
  </si>
  <si>
    <t>Oxygen Corrected Values:</t>
  </si>
  <si>
    <t>Drift Corrected Values:</t>
  </si>
  <si>
    <t>Test Averages:</t>
  </si>
  <si>
    <r>
      <t>NO</t>
    </r>
    <r>
      <rPr>
        <vertAlign val="subscript"/>
        <sz val="14"/>
        <rFont val="Arial"/>
        <family val="2"/>
      </rPr>
      <t>X</t>
    </r>
    <r>
      <rPr>
        <sz val="14"/>
        <rFont val="Arial"/>
        <family val="2"/>
      </rPr>
      <t xml:space="preserve"> (ppm)</t>
    </r>
  </si>
  <si>
    <r>
      <t>NO</t>
    </r>
    <r>
      <rPr>
        <vertAlign val="subscript"/>
        <sz val="14"/>
        <rFont val="Arial"/>
        <family val="2"/>
      </rPr>
      <t>X</t>
    </r>
    <r>
      <rPr>
        <sz val="14"/>
        <rFont val="Arial"/>
        <family val="2"/>
      </rPr>
      <t xml:space="preserve"> Reading (ppm)</t>
    </r>
  </si>
  <si>
    <t>Questions? - Call the Olympic Region Clean Air Agency at 360-539-7610</t>
  </si>
  <si>
    <t>This data is usually found on the boiler name plate - if not there then it can be found in the ORCAA Technical Support Document (TSD) for the permit.  The MMBtu/hr stands for million Btu per hour - use correct decimals.</t>
  </si>
  <si>
    <t>If the unit can not be adjusted to achieve compliant emission levels, call ORCAA for guidance.</t>
  </si>
  <si>
    <t>ORCAA ID</t>
  </si>
  <si>
    <t>The recording strips (tapes) should be attached to a piece of paper and copied or scanned to be sent to ORCAA - the facility should maintain the original tapes.</t>
  </si>
  <si>
    <t>This is the ORCAA assigned facility ID and is unique to every facility.</t>
  </si>
  <si>
    <t>This is the name of the facility.</t>
  </si>
  <si>
    <t>This is the ORCAA or facility name tag on the combustion unit - this will be identified in the ORCAA permit and/or by name tag on the unit - important to get this correct.  This is NOT the L&amp;I ID or Boiler inspector ID.</t>
  </si>
  <si>
    <t>Does the Permit/NOC have a NOₓ or CO Limit?</t>
  </si>
  <si>
    <t>If yes note the permit/NOC number and limit in the boxes below the question.  These limits are used to trigger WARNINGS in the WARNING BOX</t>
  </si>
  <si>
    <t>If no, leave blank - self defeating if you do not enter numbers when the permit/NOC has limits.  If there is a question call ORCAA.</t>
  </si>
  <si>
    <t>Or call the facility representative at ORCAA: 360-539-7610</t>
  </si>
  <si>
    <t>If you do not have the information from the facility, some facilities' permits can be found on the ORCAA website: https://www.orcaa.org/</t>
  </si>
  <si>
    <t>Emission Unit Identifier/name:</t>
  </si>
  <si>
    <t xml:space="preserve">The combustion unit should be warmed up and at high fire before taking this reading unles the unit has a permit condition specifying otherwise (e.g. some permits require 'normal operating load').  </t>
  </si>
  <si>
    <t>Test Notes (including a description of any adjustments made):</t>
  </si>
  <si>
    <t>Rev. 06/27/2023</t>
  </si>
  <si>
    <t>Does the boiler have permit limits for CO and NOₓ?</t>
  </si>
  <si>
    <t xml:space="preserve">Tune-Up Targets </t>
  </si>
  <si>
    <r>
      <t>NO</t>
    </r>
    <r>
      <rPr>
        <b/>
        <vertAlign val="subscript"/>
        <sz val="14"/>
        <rFont val="Arial"/>
        <family val="2"/>
      </rPr>
      <t>X</t>
    </r>
    <r>
      <rPr>
        <b/>
        <sz val="14"/>
        <rFont val="Arial"/>
        <family val="2"/>
      </rPr>
      <t xml:space="preserve"> Target (ppm)</t>
    </r>
  </si>
  <si>
    <t>CO Target (ppm)</t>
  </si>
  <si>
    <r>
      <t>O</t>
    </r>
    <r>
      <rPr>
        <b/>
        <sz val="14"/>
        <rFont val="Calibri"/>
        <family val="2"/>
      </rPr>
      <t>₂</t>
    </r>
    <r>
      <rPr>
        <b/>
        <sz val="14"/>
        <rFont val="Arial"/>
        <family val="2"/>
      </rPr>
      <t xml:space="preserve"> Correction (%)</t>
    </r>
  </si>
  <si>
    <t>Tune-Up Targets:</t>
  </si>
  <si>
    <t xml:space="preserve">Source of Targets: </t>
  </si>
  <si>
    <t>Manufacturer</t>
  </si>
  <si>
    <t>Olympic Region Clean Air Agency - Boiler Tune-Up Worksheet - O₂ Basis</t>
  </si>
  <si>
    <t>1. The boiler should be tuned-up at the load or firing rates recommended by your boiler manufacturer. If a manufacturer recommendation is not available, the boiler should be tuned-up at the load or firing rates your boiler typically operates at. Use a separate worksheet for each load level tested during your tune-up.
2. The CO and NOₓ span gas concentrations must not be less than 50% of the target/permitted pollutant concentration nor more than 200% of the target/permitted pollutant concentration.  A lower concentration span gas may be used if it is more representative of measured concentrations.
3. The response check is failed if the difference between the pre-test and post-test readings is greater than 10% of the initial span value.
4. The calibration error check is failed if the pre-test analyzer response to a span or zero gas differs from the span or zero value by more than 10% of the span gas concentration.
5. No more than 12 hours may elapse between the pre-test and post-test analyzer response checks.
6. Calibration and use of an NO₂ cell is required, if:
     a. There are significant quantities of NO₂ expected (e.g., specific types of catalysts, afterburners, etc.), or 
     b. The combustion analyzer does not have an integral or supplemental NO₂ to NO converter.
7. Include available documentation of monitoring and quality assurance results such as printouts ("tapes"), data log files, span gas cylinder calibrations, calculations, etc.</t>
  </si>
  <si>
    <t>General Instructions:</t>
  </si>
  <si>
    <t>This cell has a Drop-Down menue of fuel types.</t>
  </si>
  <si>
    <t>XSPS Corporation</t>
  </si>
  <si>
    <t>• Cell D35 - NOₓ span concentration out of range - see note 1 above - NOₓ results invalid</t>
  </si>
  <si>
    <t>• Cell E35 - CO span concentration out of range - see note 1 above - CO results invalid</t>
  </si>
  <si>
    <t>• Cells D36 &amp; D37 - NOₓ span drift excessive - see note 2 above - NOₓ results invalid</t>
  </si>
  <si>
    <t>• Cells D38 &amp; D39 - NOₓ zero drift excessive - see note 2 above - NOₓ results invalid</t>
  </si>
  <si>
    <t>• Cells E36 &amp; E37 - CO span drift excessive - see note 2 above - CO results invalid</t>
  </si>
  <si>
    <t>• Cells E38 &amp; E39 - CO zero drift excessive - see note 2 above - CO results invalid</t>
  </si>
  <si>
    <t>• Cells F36 &amp; F37 - O₂ span drift excessive - see note 2 above - O₂ results invalid</t>
  </si>
  <si>
    <t>• Cells F38 &amp; F39 - O₂ zero drift excessive - see note 2 above - O₂ results invalid</t>
  </si>
  <si>
    <t>• Cell D36 - NOₓ pre-test span reading too high or too low - see note 3 above - NOₓ results invalid</t>
  </si>
  <si>
    <t>• Cell E36 - CO pre-test span reading too high or too low - see note 3 above - CO results invalid</t>
  </si>
  <si>
    <t>• Cell F36 - O₂ pre-test span reading too high or too low - see note 3 above - O₂ results invalid</t>
  </si>
  <si>
    <t>• Cell D38 - NOₓ pre-test zero reading too high or too low - see note 3 above - NOₓ results invalid</t>
  </si>
  <si>
    <t>• Cell E38 - CO pre-test zero reading too high or too low - see note 3 above - CO results invalid</t>
  </si>
  <si>
    <t>• Cell F38 - O₂ pre-test zero reading too high or too low - see note 3 above - O₂ results invalid</t>
  </si>
  <si>
    <t>• Cell F30 - No O₂ correction value has been entered. Enter appropriate O₂ correction value</t>
  </si>
  <si>
    <t>• Cell D30 - No NOₓ limit entered</t>
  </si>
  <si>
    <t>• Cell E30 - No CO limit entered</t>
  </si>
  <si>
    <t>• Cell E30 - NOₓ limit inconsistent with answer in F25</t>
  </si>
  <si>
    <t>• Cell E30 - CO limit inconsistent with answer in F25</t>
  </si>
  <si>
    <t>• Cell F38 - Pre-Test O₂ zero appears to be too high. Assure correct value was entered</t>
  </si>
  <si>
    <t>• Cell F30 - Check permit for proper O₂ correction, zero is probably not correct</t>
  </si>
  <si>
    <t>• Cell F30 - You must enter an O₂ correction, even if you have no permit limit; default for natural gas is 3%.</t>
  </si>
  <si>
    <t>• Cell F35 - O₂ span should be either ambient (20.9) or the value of a non-zero O₂ calibration gas</t>
  </si>
  <si>
    <t>• Cell F38 - O₂ zero should be determined using your calibration gas (assuming there is no O₂)</t>
  </si>
  <si>
    <t>• Measured NOₓ exceeds tune-up target</t>
  </si>
  <si>
    <t>• Measured CO exceeds tune-up target</t>
  </si>
  <si>
    <t>Permit Limits?</t>
  </si>
  <si>
    <t>Is the unit subject to any limits for CO and NOₓ?</t>
  </si>
  <si>
    <t>Was the burner inspected? (yes/no)</t>
  </si>
  <si>
    <t>Was the flame pattern inspected and optimized? (yes/no)</t>
  </si>
  <si>
    <t>Was the air-to-fuel ratio system operating properly? (yes/no)</t>
  </si>
  <si>
    <t>Were total CO emissions optimized? (yes/no)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</si>
</sst>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409]h:mm\ AM/PM;@"/>
    <numFmt numFmtId="166" formatCode="0.000"/>
    <numFmt numFmtId="167" formatCode="0.0000"/>
  </numFmts>
  <fonts count="36" x14ac:knownFonts="1">
    <font>
      <sz val="11"/>
      <color theme="1"/>
      <name val="Times New Roman"/>
      <family val="2"/>
    </font>
    <font>
      <b/>
      <sz val="16"/>
      <name val="Arial"/>
      <family val="2"/>
    </font>
    <font>
      <sz val="14"/>
      <name val="Arial"/>
      <family val="2"/>
    </font>
    <font>
      <b/>
      <sz val="14"/>
      <name val="Arial"/>
      <family val="2"/>
    </font>
    <font>
      <u/>
      <sz val="14"/>
      <name val="Arial"/>
      <family val="2"/>
    </font>
    <font>
      <i/>
      <sz val="11"/>
      <color indexed="8"/>
      <name val="Times New Roman"/>
      <family val="1"/>
    </font>
    <font>
      <u/>
      <sz val="11"/>
      <color indexed="8"/>
      <name val="Times New Roman"/>
      <family val="1"/>
    </font>
    <font>
      <u/>
      <sz val="11"/>
      <color indexed="30"/>
      <name val="Times New Roman"/>
      <family val="1"/>
    </font>
    <font>
      <b/>
      <sz val="11"/>
      <color indexed="8"/>
      <name val="Times New Roman"/>
      <family val="1"/>
    </font>
    <font>
      <sz val="13.5"/>
      <name val="Arial"/>
      <family val="2"/>
    </font>
    <font>
      <b/>
      <sz val="14"/>
      <color rgb="FFFF0000"/>
      <name val="Arial"/>
      <family val="2"/>
    </font>
    <font>
      <b/>
      <sz val="14"/>
      <color rgb="FFFF0000"/>
      <name val="Wingdings"/>
      <charset val="2"/>
    </font>
    <font>
      <sz val="14"/>
      <color rgb="FF7030A0"/>
      <name val="Arial"/>
      <family val="2"/>
    </font>
    <font>
      <u/>
      <sz val="11"/>
      <color theme="1"/>
      <name val="Times New Roman"/>
      <family val="2"/>
    </font>
    <font>
      <b/>
      <u/>
      <sz val="11"/>
      <color theme="1"/>
      <name val="Times New Roman"/>
      <family val="1"/>
    </font>
    <font>
      <sz val="14"/>
      <color theme="1"/>
      <name val="Arial"/>
      <family val="2"/>
    </font>
    <font>
      <b/>
      <sz val="11"/>
      <color theme="1"/>
      <name val="Times New Roman"/>
      <family val="1"/>
    </font>
    <font>
      <b/>
      <sz val="12"/>
      <color theme="1"/>
      <name val="Times New Roman"/>
      <family val="1"/>
    </font>
    <font>
      <b/>
      <sz val="14"/>
      <color rgb="FF7030A0"/>
      <name val="Arial"/>
      <family val="2"/>
    </font>
    <font>
      <b/>
      <sz val="14"/>
      <color theme="1"/>
      <name val="Arial"/>
      <family val="2"/>
    </font>
    <font>
      <sz val="11"/>
      <color theme="1"/>
      <name val="Arial"/>
      <family val="2"/>
    </font>
    <font>
      <sz val="14"/>
      <name val="Calibri"/>
      <family val="2"/>
    </font>
    <font>
      <b/>
      <sz val="14"/>
      <name val="Calibri"/>
      <family val="2"/>
    </font>
    <font>
      <sz val="12"/>
      <color rgb="FFFF0000"/>
      <name val="Arial"/>
      <family val="2"/>
    </font>
    <font>
      <sz val="12"/>
      <name val="Arial"/>
      <family val="2"/>
    </font>
    <font>
      <b/>
      <sz val="12"/>
      <name val="Arial"/>
      <family val="2"/>
    </font>
    <font>
      <b/>
      <sz val="14"/>
      <color theme="1"/>
      <name val="Times New Roman"/>
      <family val="2"/>
    </font>
    <font>
      <b/>
      <u/>
      <sz val="11"/>
      <name val="Times New Roman"/>
      <family val="1"/>
    </font>
    <font>
      <sz val="14"/>
      <color rgb="FFFF0000"/>
      <name val="Arial"/>
      <family val="2"/>
    </font>
    <font>
      <i/>
      <sz val="14"/>
      <name val="Arial"/>
      <family val="2"/>
    </font>
    <font>
      <sz val="12"/>
      <color indexed="81"/>
      <name val="Calibri"/>
      <family val="2"/>
      <scheme val="minor"/>
    </font>
    <font>
      <vertAlign val="subscript"/>
      <sz val="14"/>
      <name val="Arial"/>
      <family val="2"/>
    </font>
    <font>
      <b/>
      <vertAlign val="subscript"/>
      <sz val="14"/>
      <name val="Arial"/>
      <family val="2"/>
    </font>
    <font>
      <u/>
      <sz val="11"/>
      <color theme="10"/>
      <name val="Times New Roman"/>
      <family val="2"/>
    </font>
    <font>
      <sz val="11"/>
      <color rgb="FFFF0000"/>
      <name val="Times New Roman"/>
      <family val="2"/>
    </font>
    <font>
      <b/>
      <sz val="11"/>
      <name val="Arial"/>
      <family val="2"/>
    </font>
  </fonts>
  <fills count="7">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FF99"/>
        <bgColor indexed="64"/>
      </patternFill>
    </fill>
    <fill>
      <patternFill patternType="solid">
        <fgColor theme="7" tint="0.79998168889431442"/>
        <bgColor indexed="64"/>
      </patternFill>
    </fill>
  </fills>
  <borders count="3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2">
    <xf numFmtId="0" fontId="0" fillId="0" borderId="0"/>
    <xf numFmtId="0" fontId="33" fillId="0" borderId="0" applyNumberFormat="0" applyFill="0" applyBorder="0" applyAlignment="0" applyProtection="0"/>
  </cellStyleXfs>
  <cellXfs count="186">
    <xf numFmtId="0" fontId="0" fillId="0" borderId="0" xfId="0"/>
    <xf numFmtId="0" fontId="2" fillId="0" borderId="0" xfId="0" applyFont="1"/>
    <xf numFmtId="0" fontId="3" fillId="0" borderId="0" xfId="0" applyFont="1" applyAlignment="1">
      <alignment horizontal="right"/>
    </xf>
    <xf numFmtId="0" fontId="3" fillId="0" borderId="0" xfId="0" applyFont="1" applyFill="1" applyBorder="1" applyAlignment="1">
      <alignment horizontal="left"/>
    </xf>
    <xf numFmtId="0" fontId="2" fillId="0" borderId="0" xfId="0" applyFont="1" applyProtection="1">
      <protection locked="0"/>
    </xf>
    <xf numFmtId="0" fontId="4" fillId="0" borderId="0" xfId="0" applyFont="1"/>
    <xf numFmtId="3" fontId="2" fillId="0" borderId="0" xfId="0" applyNumberFormat="1" applyFont="1" applyAlignment="1">
      <alignment horizontal="center"/>
    </xf>
    <xf numFmtId="0" fontId="2" fillId="0" borderId="0" xfId="0" applyFont="1" applyFill="1" applyProtection="1">
      <protection locked="0"/>
    </xf>
    <xf numFmtId="10" fontId="2" fillId="0" borderId="0" xfId="0" applyNumberFormat="1" applyFont="1" applyProtection="1">
      <protection locked="0"/>
    </xf>
    <xf numFmtId="21" fontId="2" fillId="0" borderId="0" xfId="0" applyNumberFormat="1" applyFont="1" applyFill="1" applyAlignment="1">
      <alignment horizontal="left"/>
    </xf>
    <xf numFmtId="0" fontId="2" fillId="0" borderId="0" xfId="0" applyFont="1" applyFill="1"/>
    <xf numFmtId="0" fontId="3" fillId="0" borderId="0" xfId="0" applyFont="1" applyFill="1" applyBorder="1" applyAlignment="1">
      <alignment horizontal="center" wrapText="1"/>
    </xf>
    <xf numFmtId="0" fontId="2" fillId="0" borderId="0" xfId="0" applyFont="1" applyFill="1" applyBorder="1" applyAlignment="1">
      <alignment horizontal="center"/>
    </xf>
    <xf numFmtId="49" fontId="2" fillId="0" borderId="0" xfId="0" applyNumberFormat="1"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0" borderId="0" xfId="0" applyNumberFormat="1" applyFont="1" applyFill="1" applyBorder="1" applyAlignment="1" applyProtection="1">
      <alignment horizontal="center"/>
      <protection locked="0"/>
    </xf>
    <xf numFmtId="164" fontId="2" fillId="0" borderId="0" xfId="0" applyNumberFormat="1" applyFont="1" applyFill="1" applyBorder="1" applyAlignment="1">
      <alignment horizontal="center"/>
    </xf>
    <xf numFmtId="0" fontId="2" fillId="0" borderId="0" xfId="0" applyFont="1" applyBorder="1"/>
    <xf numFmtId="2"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3" fillId="0" borderId="0" xfId="0" applyFont="1" applyFill="1" applyBorder="1" applyAlignment="1">
      <alignment horizontal="center"/>
    </xf>
    <xf numFmtId="164" fontId="2" fillId="0" borderId="0" xfId="0" applyNumberFormat="1" applyFont="1" applyBorder="1" applyAlignment="1">
      <alignment horizontal="center"/>
    </xf>
    <xf numFmtId="0" fontId="11" fillId="0" borderId="0" xfId="0" applyFont="1" applyAlignment="1" applyProtection="1">
      <alignment horizontal="center"/>
    </xf>
    <xf numFmtId="0" fontId="2" fillId="0" borderId="5" xfId="0" applyFont="1" applyBorder="1"/>
    <xf numFmtId="0" fontId="2" fillId="0" borderId="6" xfId="0" applyFont="1" applyBorder="1"/>
    <xf numFmtId="165" fontId="2" fillId="2" borderId="2" xfId="0" applyNumberFormat="1" applyFont="1" applyFill="1" applyBorder="1" applyAlignment="1" applyProtection="1">
      <alignment horizontal="left"/>
      <protection locked="0"/>
    </xf>
    <xf numFmtId="0" fontId="13" fillId="0" borderId="0" xfId="0" applyFont="1"/>
    <xf numFmtId="0" fontId="13" fillId="0" borderId="0" xfId="0" applyFont="1" applyBorder="1"/>
    <xf numFmtId="0" fontId="14" fillId="0" borderId="0" xfId="0" applyFont="1"/>
    <xf numFmtId="0" fontId="3" fillId="0" borderId="0" xfId="0" applyFont="1" applyAlignment="1">
      <alignment horizontal="right" vertical="center"/>
    </xf>
    <xf numFmtId="0" fontId="2" fillId="0" borderId="0" xfId="0" applyFont="1" applyAlignment="1">
      <alignment vertical="center"/>
    </xf>
    <xf numFmtId="0" fontId="2" fillId="0" borderId="7" xfId="0" applyFont="1" applyBorder="1" applyAlignment="1" applyProtection="1">
      <alignment horizontal="right" vertical="center"/>
      <protection locked="0"/>
    </xf>
    <xf numFmtId="3" fontId="2" fillId="0" borderId="4" xfId="0" quotePrefix="1" applyNumberFormat="1" applyFont="1" applyBorder="1" applyAlignment="1">
      <alignment horizontal="center" vertical="center"/>
    </xf>
    <xf numFmtId="3" fontId="2" fillId="0" borderId="2" xfId="0" quotePrefix="1" applyNumberFormat="1" applyFont="1" applyBorder="1" applyAlignment="1">
      <alignment horizontal="center" vertical="center"/>
    </xf>
    <xf numFmtId="164" fontId="2" fillId="0" borderId="4" xfId="0" applyNumberFormat="1" applyFont="1" applyBorder="1" applyAlignment="1" applyProtection="1">
      <alignment horizontal="center" vertical="center"/>
    </xf>
    <xf numFmtId="0" fontId="16" fillId="0" borderId="0" xfId="0" applyFont="1"/>
    <xf numFmtId="0" fontId="17" fillId="0" borderId="0" xfId="0" applyFont="1"/>
    <xf numFmtId="1" fontId="2" fillId="0" borderId="11" xfId="0" applyNumberFormat="1" applyFont="1" applyFill="1" applyBorder="1" applyAlignment="1" applyProtection="1">
      <alignment horizontal="left"/>
    </xf>
    <xf numFmtId="0" fontId="2" fillId="0" borderId="0" xfId="0" applyFont="1" applyAlignment="1">
      <alignment horizontal="center"/>
    </xf>
    <xf numFmtId="2" fontId="2" fillId="0" borderId="2" xfId="0" applyNumberFormat="1" applyFont="1" applyBorder="1" applyAlignment="1" applyProtection="1">
      <alignment horizontal="center" vertical="center"/>
    </xf>
    <xf numFmtId="2" fontId="3" fillId="5" borderId="10" xfId="0" applyNumberFormat="1" applyFont="1" applyFill="1" applyBorder="1" applyAlignment="1" applyProtection="1">
      <alignment horizontal="center" vertical="center"/>
    </xf>
    <xf numFmtId="0" fontId="2" fillId="0" borderId="0" xfId="0" applyFont="1" applyAlignment="1">
      <alignment horizontal="right"/>
    </xf>
    <xf numFmtId="0" fontId="2" fillId="0" borderId="0" xfId="0" applyFont="1" applyAlignment="1">
      <alignment horizontal="center"/>
    </xf>
    <xf numFmtId="0" fontId="2" fillId="0" borderId="0" xfId="0" applyFont="1" applyAlignment="1">
      <alignment horizontal="left" vertical="top"/>
    </xf>
    <xf numFmtId="0" fontId="24" fillId="0" borderId="0" xfId="0" applyFont="1"/>
    <xf numFmtId="0" fontId="25" fillId="0" borderId="0" xfId="0" applyFont="1" applyAlignment="1">
      <alignment horizontal="right"/>
    </xf>
    <xf numFmtId="0" fontId="24" fillId="0" borderId="0" xfId="0" applyFont="1" applyAlignment="1">
      <alignment horizontal="left"/>
    </xf>
    <xf numFmtId="0" fontId="25" fillId="0" borderId="0" xfId="0" applyFont="1" applyFill="1" applyAlignment="1">
      <alignment horizontal="right"/>
    </xf>
    <xf numFmtId="0" fontId="24" fillId="0" borderId="0" xfId="0" applyFont="1" applyAlignment="1">
      <alignment horizontal="left" vertical="top"/>
    </xf>
    <xf numFmtId="0" fontId="24" fillId="0" borderId="0" xfId="0" applyFont="1" applyFill="1" applyAlignment="1">
      <alignment horizontal="center"/>
    </xf>
    <xf numFmtId="0" fontId="24" fillId="0" borderId="0" xfId="0" applyFont="1" applyFill="1" applyAlignment="1">
      <alignment vertical="center"/>
    </xf>
    <xf numFmtId="0" fontId="25" fillId="0" borderId="0" xfId="0" applyFont="1" applyAlignment="1">
      <alignment horizontal="center" wrapText="1"/>
    </xf>
    <xf numFmtId="0" fontId="3" fillId="0" borderId="0" xfId="0" applyFont="1" applyAlignment="1">
      <alignment horizontal="centerContinuous"/>
    </xf>
    <xf numFmtId="0" fontId="26" fillId="0" borderId="0" xfId="0" applyFont="1" applyAlignment="1">
      <alignment horizontal="centerContinuous"/>
    </xf>
    <xf numFmtId="0" fontId="0" fillId="0" borderId="0" xfId="0" quotePrefix="1"/>
    <xf numFmtId="0" fontId="0" fillId="0" borderId="0" xfId="0" applyAlignment="1">
      <alignment horizontal="center"/>
    </xf>
    <xf numFmtId="0" fontId="27" fillId="0" borderId="0" xfId="0" applyFont="1"/>
    <xf numFmtId="0" fontId="0" fillId="0" borderId="0" xfId="0" applyAlignment="1">
      <alignment horizontal="right"/>
    </xf>
    <xf numFmtId="0" fontId="28" fillId="0" borderId="5" xfId="0" quotePrefix="1" applyFont="1" applyBorder="1"/>
    <xf numFmtId="0" fontId="28" fillId="0" borderId="0" xfId="0" quotePrefix="1" applyFont="1"/>
    <xf numFmtId="0" fontId="29" fillId="0" borderId="0" xfId="0" applyFont="1" applyAlignment="1">
      <alignment horizontal="left"/>
    </xf>
    <xf numFmtId="0" fontId="10" fillId="0" borderId="0" xfId="0" applyFont="1" applyBorder="1" applyAlignment="1" applyProtection="1">
      <alignment horizontal="left" vertical="top" wrapText="1"/>
      <protection locked="0"/>
    </xf>
    <xf numFmtId="0" fontId="4" fillId="0" borderId="18" xfId="0" applyFont="1" applyBorder="1"/>
    <xf numFmtId="0" fontId="4" fillId="0" borderId="21" xfId="0" applyFont="1" applyBorder="1"/>
    <xf numFmtId="0" fontId="4" fillId="0" borderId="22" xfId="0" applyFont="1" applyBorder="1"/>
    <xf numFmtId="0" fontId="2" fillId="0" borderId="7" xfId="0" applyFont="1" applyBorder="1"/>
    <xf numFmtId="3" fontId="2" fillId="0" borderId="0" xfId="0" applyNumberFormat="1" applyFont="1" applyBorder="1" applyAlignment="1">
      <alignment horizontal="center"/>
    </xf>
    <xf numFmtId="0" fontId="2" fillId="0" borderId="17" xfId="0" applyFont="1" applyBorder="1"/>
    <xf numFmtId="0" fontId="2" fillId="0" borderId="8" xfId="0" applyFont="1" applyBorder="1"/>
    <xf numFmtId="3" fontId="2" fillId="0" borderId="3" xfId="0" applyNumberFormat="1" applyFont="1" applyBorder="1" applyAlignment="1">
      <alignment horizontal="center"/>
    </xf>
    <xf numFmtId="0" fontId="2" fillId="0" borderId="23" xfId="0" applyFont="1" applyBorder="1"/>
    <xf numFmtId="0" fontId="4" fillId="0" borderId="24" xfId="0" applyFont="1" applyBorder="1"/>
    <xf numFmtId="0" fontId="0" fillId="0" borderId="25" xfId="0" applyBorder="1"/>
    <xf numFmtId="0" fontId="2" fillId="0" borderId="25" xfId="0" applyFont="1" applyBorder="1"/>
    <xf numFmtId="0" fontId="2" fillId="0" borderId="26" xfId="0" applyFont="1" applyBorder="1"/>
    <xf numFmtId="0" fontId="2" fillId="4" borderId="2" xfId="0" applyNumberFormat="1" applyFont="1" applyFill="1" applyBorder="1" applyAlignment="1" applyProtection="1">
      <alignment horizontal="center"/>
      <protection locked="0"/>
    </xf>
    <xf numFmtId="0" fontId="3" fillId="4" borderId="4" xfId="0" applyNumberFormat="1" applyFont="1" applyFill="1" applyBorder="1" applyAlignment="1" applyProtection="1">
      <alignment horizontal="center"/>
      <protection locked="0"/>
    </xf>
    <xf numFmtId="0" fontId="2" fillId="2" borderId="2" xfId="0" applyNumberFormat="1" applyFont="1" applyFill="1" applyBorder="1" applyAlignment="1" applyProtection="1">
      <alignment horizontal="left"/>
      <protection locked="0"/>
    </xf>
    <xf numFmtId="0" fontId="2" fillId="2" borderId="2" xfId="0" applyNumberFormat="1" applyFont="1" applyFill="1" applyBorder="1" applyAlignment="1" applyProtection="1">
      <alignment horizontal="center" vertical="center"/>
      <protection locked="0"/>
    </xf>
    <xf numFmtId="0" fontId="3" fillId="4" borderId="4" xfId="0" applyNumberFormat="1" applyFont="1" applyFill="1" applyBorder="1" applyAlignment="1" applyProtection="1">
      <alignment horizontal="center" vertical="center"/>
      <protection locked="0"/>
    </xf>
    <xf numFmtId="0" fontId="3" fillId="4" borderId="2" xfId="0" applyNumberFormat="1" applyFont="1" applyFill="1" applyBorder="1" applyAlignment="1" applyProtection="1">
      <alignment horizontal="center" vertical="center"/>
      <protection locked="0"/>
    </xf>
    <xf numFmtId="0" fontId="2" fillId="0" borderId="11" xfId="0" applyFont="1" applyBorder="1" applyAlignment="1">
      <alignment horizontal="right"/>
    </xf>
    <xf numFmtId="0" fontId="2" fillId="0" borderId="5" xfId="0" applyFont="1" applyBorder="1" applyAlignment="1" applyProtection="1">
      <alignment horizontal="right" vertical="center"/>
      <protection locked="0"/>
    </xf>
    <xf numFmtId="0" fontId="2" fillId="0" borderId="5" xfId="0" applyFont="1" applyBorder="1" applyAlignment="1">
      <alignment vertical="center"/>
    </xf>
    <xf numFmtId="0" fontId="2" fillId="0" borderId="16" xfId="0" applyFont="1" applyBorder="1" applyAlignment="1">
      <alignment vertical="center"/>
    </xf>
    <xf numFmtId="0" fontId="2" fillId="0" borderId="27" xfId="0" applyFont="1" applyBorder="1" applyAlignment="1" applyProtection="1">
      <alignment horizontal="right" vertical="center"/>
      <protection locked="0"/>
    </xf>
    <xf numFmtId="0" fontId="3" fillId="0" borderId="0" xfId="0" applyFont="1" applyFill="1" applyBorder="1"/>
    <xf numFmtId="0" fontId="2" fillId="0" borderId="0" xfId="0" applyFont="1" applyBorder="1" applyAlignment="1">
      <alignment horizontal="center"/>
    </xf>
    <xf numFmtId="0" fontId="2" fillId="0" borderId="19" xfId="0" applyFont="1" applyFill="1" applyBorder="1" applyAlignment="1">
      <alignment horizontal="center" wrapText="1"/>
    </xf>
    <xf numFmtId="0" fontId="2" fillId="0" borderId="2" xfId="0" applyFont="1" applyBorder="1" applyAlignment="1">
      <alignment horizontal="center" wrapText="1"/>
    </xf>
    <xf numFmtId="3" fontId="2" fillId="6" borderId="2" xfId="0" quotePrefix="1" applyNumberFormat="1" applyFont="1" applyFill="1" applyBorder="1" applyAlignment="1">
      <alignment horizontal="center" vertical="center"/>
    </xf>
    <xf numFmtId="0" fontId="3" fillId="6" borderId="2" xfId="0" applyNumberFormat="1" applyFont="1" applyFill="1" applyBorder="1" applyAlignment="1" applyProtection="1">
      <alignment horizontal="center" vertical="center"/>
      <protection locked="0"/>
    </xf>
    <xf numFmtId="167" fontId="2" fillId="0" borderId="4" xfId="0" applyNumberFormat="1" applyFont="1" applyBorder="1" applyAlignment="1" applyProtection="1">
      <alignment horizontal="center" vertical="center"/>
    </xf>
    <xf numFmtId="166" fontId="2" fillId="0" borderId="9" xfId="0" applyNumberFormat="1" applyFont="1" applyBorder="1" applyAlignment="1" applyProtection="1">
      <alignment horizontal="center" vertical="center"/>
    </xf>
    <xf numFmtId="2" fontId="3" fillId="0" borderId="18" xfId="0" applyNumberFormat="1" applyFont="1" applyFill="1" applyBorder="1" applyAlignment="1" applyProtection="1">
      <alignment horizontal="center" vertical="center"/>
    </xf>
    <xf numFmtId="0" fontId="0" fillId="0" borderId="0" xfId="0" applyFill="1"/>
    <xf numFmtId="0" fontId="33" fillId="0" borderId="0" xfId="1" applyFill="1"/>
    <xf numFmtId="0" fontId="28" fillId="0" borderId="0" xfId="0" applyFont="1"/>
    <xf numFmtId="0" fontId="34" fillId="0" borderId="0" xfId="0" applyFont="1"/>
    <xf numFmtId="0" fontId="3" fillId="0" borderId="0" xfId="0" applyFont="1" applyFill="1" applyAlignment="1">
      <alignment horizontal="right" vertical="center"/>
    </xf>
    <xf numFmtId="0" fontId="2" fillId="0" borderId="0" xfId="0" applyNumberFormat="1" applyFont="1" applyBorder="1" applyAlignment="1" applyProtection="1">
      <alignment horizontal="left" vertical="top" wrapText="1"/>
      <protection locked="0"/>
    </xf>
    <xf numFmtId="0" fontId="35" fillId="0" borderId="0" xfId="0" applyFont="1" applyFill="1" applyAlignment="1">
      <alignment horizontal="right"/>
    </xf>
    <xf numFmtId="0" fontId="28" fillId="0" borderId="0" xfId="0" applyFont="1" applyAlignment="1">
      <alignment horizontal="left"/>
    </xf>
    <xf numFmtId="0" fontId="10" fillId="0" borderId="0" xfId="0" applyFont="1" applyBorder="1" applyAlignment="1" applyProtection="1">
      <alignment horizontal="left" vertical="top" wrapText="1"/>
      <protection locked="0"/>
    </xf>
    <xf numFmtId="0" fontId="3" fillId="0" borderId="0" xfId="0" applyFont="1" applyAlignment="1" applyProtection="1">
      <alignment horizontal="right"/>
      <protection locked="0"/>
    </xf>
    <xf numFmtId="0" fontId="2" fillId="0" borderId="0" xfId="0" applyFont="1" applyAlignment="1">
      <alignment wrapText="1"/>
    </xf>
    <xf numFmtId="165" fontId="2" fillId="0" borderId="0" xfId="0" applyNumberFormat="1" applyFont="1" applyFill="1" applyBorder="1" applyAlignment="1" applyProtection="1">
      <alignment horizontal="left"/>
      <protection locked="0"/>
    </xf>
    <xf numFmtId="0" fontId="3" fillId="0" borderId="0" xfId="0" applyFont="1" applyBorder="1" applyAlignment="1" applyProtection="1">
      <alignment horizontal="right"/>
      <protection locked="0"/>
    </xf>
    <xf numFmtId="0" fontId="3" fillId="0" borderId="0" xfId="0" applyFont="1"/>
    <xf numFmtId="0" fontId="2" fillId="0" borderId="0" xfId="0" applyFont="1" applyFill="1" applyBorder="1" applyAlignment="1" applyProtection="1">
      <alignment horizontal="left" vertical="top"/>
      <protection locked="0"/>
    </xf>
    <xf numFmtId="2" fontId="2" fillId="0" borderId="0" xfId="0" applyNumberFormat="1" applyFont="1" applyBorder="1" applyAlignment="1">
      <alignment horizontal="right"/>
    </xf>
    <xf numFmtId="0" fontId="15" fillId="0" borderId="17" xfId="0" applyFont="1" applyBorder="1" applyAlignment="1"/>
    <xf numFmtId="0" fontId="12" fillId="0" borderId="5" xfId="0" applyFont="1" applyBorder="1" applyAlignment="1">
      <alignment vertical="top" wrapText="1"/>
    </xf>
    <xf numFmtId="0" fontId="12" fillId="0" borderId="0" xfId="0" applyFont="1" applyBorder="1" applyAlignment="1">
      <alignment vertical="top" wrapText="1"/>
    </xf>
    <xf numFmtId="0" fontId="12" fillId="0" borderId="6" xfId="0" applyFont="1" applyBorder="1" applyAlignment="1">
      <alignment vertical="top" wrapText="1"/>
    </xf>
    <xf numFmtId="0" fontId="12" fillId="0" borderId="16" xfId="0" applyFont="1" applyBorder="1" applyAlignment="1">
      <alignment vertical="top" wrapText="1"/>
    </xf>
    <xf numFmtId="0" fontId="12" fillId="0" borderId="1" xfId="0" applyFont="1" applyBorder="1" applyAlignment="1">
      <alignment vertical="top" wrapText="1"/>
    </xf>
    <xf numFmtId="0" fontId="12" fillId="0" borderId="15" xfId="0" applyFont="1" applyBorder="1" applyAlignment="1">
      <alignment vertical="top" wrapText="1"/>
    </xf>
    <xf numFmtId="0" fontId="3" fillId="0" borderId="19"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2" fillId="0" borderId="14"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16" xfId="0" applyFont="1" applyBorder="1" applyAlignment="1">
      <alignment horizontal="left" vertical="top" wrapText="1"/>
    </xf>
    <xf numFmtId="0" fontId="2" fillId="0" borderId="1" xfId="0" applyFont="1" applyBorder="1" applyAlignment="1">
      <alignment horizontal="left" vertical="top" wrapText="1"/>
    </xf>
    <xf numFmtId="0" fontId="2" fillId="0" borderId="15" xfId="0" applyFont="1" applyBorder="1" applyAlignment="1">
      <alignment horizontal="left" vertical="top" wrapText="1"/>
    </xf>
    <xf numFmtId="0" fontId="10" fillId="0" borderId="14" xfId="0" applyFont="1" applyBorder="1" applyAlignment="1" applyProtection="1">
      <alignment horizontal="left" vertical="top" wrapText="1"/>
      <protection locked="0"/>
    </xf>
    <xf numFmtId="0" fontId="10" fillId="0" borderId="11"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16"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2" fillId="0" borderId="0" xfId="0" applyFont="1" applyBorder="1" applyAlignment="1">
      <alignment horizontal="right"/>
    </xf>
    <xf numFmtId="0" fontId="15" fillId="0" borderId="6" xfId="0" applyFont="1" applyBorder="1" applyAlignment="1"/>
    <xf numFmtId="0" fontId="12" fillId="0" borderId="5" xfId="0" applyFont="1" applyBorder="1"/>
    <xf numFmtId="0" fontId="12" fillId="0" borderId="0" xfId="0" applyFont="1" applyBorder="1"/>
    <xf numFmtId="49" fontId="3" fillId="0" borderId="2" xfId="0" applyNumberFormat="1" applyFont="1" applyFill="1" applyBorder="1" applyAlignment="1" applyProtection="1">
      <alignment horizontal="right" vertical="center"/>
      <protection locked="0"/>
    </xf>
    <xf numFmtId="0" fontId="3" fillId="0" borderId="9" xfId="0" applyFont="1" applyBorder="1" applyAlignment="1">
      <alignment horizontal="center" vertical="top"/>
    </xf>
    <xf numFmtId="0" fontId="3" fillId="0" borderId="4" xfId="0" applyFont="1" applyBorder="1" applyAlignment="1">
      <alignment horizontal="center" vertical="top"/>
    </xf>
    <xf numFmtId="14" fontId="3" fillId="0" borderId="9" xfId="0" applyNumberFormat="1" applyFont="1" applyFill="1" applyBorder="1" applyAlignment="1">
      <alignment horizontal="center" wrapText="1"/>
    </xf>
    <xf numFmtId="14" fontId="3" fillId="0" borderId="4" xfId="0" applyNumberFormat="1" applyFont="1" applyFill="1" applyBorder="1" applyAlignment="1">
      <alignment horizontal="center" wrapText="1"/>
    </xf>
    <xf numFmtId="0" fontId="3" fillId="0" borderId="9" xfId="0" applyFont="1" applyBorder="1" applyAlignment="1">
      <alignment horizontal="center" wrapText="1"/>
    </xf>
    <xf numFmtId="0" fontId="3" fillId="0" borderId="4" xfId="0" applyFont="1" applyBorder="1" applyAlignment="1">
      <alignment horizontal="center" wrapText="1"/>
    </xf>
    <xf numFmtId="0" fontId="19" fillId="0" borderId="14" xfId="0" applyFont="1" applyFill="1" applyBorder="1" applyAlignment="1" applyProtection="1">
      <alignment horizontal="center" vertical="top"/>
      <protection locked="0"/>
    </xf>
    <xf numFmtId="0" fontId="15" fillId="0" borderId="12" xfId="0" applyFont="1" applyBorder="1" applyAlignment="1"/>
    <xf numFmtId="0" fontId="15" fillId="0" borderId="5" xfId="0" applyFont="1" applyBorder="1" applyAlignment="1"/>
    <xf numFmtId="0" fontId="2" fillId="0" borderId="2" xfId="0" applyFont="1" applyBorder="1" applyAlignment="1" applyProtection="1">
      <alignment horizontal="center" wrapText="1"/>
      <protection locked="0"/>
    </xf>
    <xf numFmtId="0" fontId="18" fillId="0" borderId="14" xfId="0" applyNumberFormat="1" applyFont="1" applyBorder="1" applyAlignment="1" applyProtection="1">
      <alignment horizontal="center" vertical="top" wrapText="1"/>
      <protection locked="0"/>
    </xf>
    <xf numFmtId="0" fontId="18" fillId="0" borderId="11" xfId="0" applyNumberFormat="1" applyFont="1" applyBorder="1" applyAlignment="1" applyProtection="1">
      <alignment horizontal="center" vertical="top" wrapText="1"/>
      <protection locked="0"/>
    </xf>
    <xf numFmtId="0" fontId="18" fillId="0" borderId="12" xfId="0" applyNumberFormat="1" applyFont="1" applyBorder="1" applyAlignment="1" applyProtection="1">
      <alignment horizontal="center" vertical="top" wrapText="1"/>
      <protection locked="0"/>
    </xf>
    <xf numFmtId="0" fontId="18" fillId="0" borderId="5" xfId="0" applyNumberFormat="1" applyFont="1" applyBorder="1" applyAlignment="1" applyProtection="1">
      <alignment horizontal="center" vertical="top" wrapText="1"/>
      <protection locked="0"/>
    </xf>
    <xf numFmtId="0" fontId="18" fillId="0" borderId="0" xfId="0" applyNumberFormat="1" applyFont="1" applyBorder="1" applyAlignment="1" applyProtection="1">
      <alignment horizontal="center" vertical="top" wrapText="1"/>
      <protection locked="0"/>
    </xf>
    <xf numFmtId="0" fontId="18" fillId="0" borderId="6" xfId="0" applyNumberFormat="1" applyFont="1" applyBorder="1" applyAlignment="1" applyProtection="1">
      <alignment horizontal="center" vertical="top" wrapText="1"/>
      <protection locked="0"/>
    </xf>
    <xf numFmtId="0" fontId="2" fillId="2" borderId="2" xfId="0" applyFont="1" applyFill="1" applyBorder="1" applyAlignment="1" applyProtection="1">
      <alignment horizontal="left" vertical="top"/>
      <protection locked="0"/>
    </xf>
    <xf numFmtId="0" fontId="0" fillId="0" borderId="2" xfId="0" applyFont="1" applyBorder="1" applyAlignment="1">
      <alignment vertical="top"/>
    </xf>
    <xf numFmtId="14" fontId="2" fillId="2" borderId="2" xfId="0" applyNumberFormat="1" applyFont="1" applyFill="1" applyBorder="1" applyAlignment="1" applyProtection="1">
      <alignment horizontal="left" vertical="top"/>
      <protection locked="0"/>
    </xf>
    <xf numFmtId="0" fontId="1" fillId="0" borderId="0" xfId="0" applyFont="1" applyAlignment="1">
      <alignment horizontal="center"/>
    </xf>
    <xf numFmtId="0" fontId="20" fillId="0" borderId="0" xfId="0" applyFont="1" applyAlignment="1"/>
    <xf numFmtId="0" fontId="2" fillId="2" borderId="19" xfId="0" applyFont="1" applyFill="1" applyBorder="1" applyAlignment="1" applyProtection="1">
      <alignment horizontal="left" vertical="top"/>
      <protection locked="0"/>
    </xf>
    <xf numFmtId="0" fontId="2" fillId="2" borderId="20" xfId="0" applyFont="1" applyFill="1" applyBorder="1" applyAlignment="1" applyProtection="1">
      <alignment horizontal="left" vertical="top"/>
      <protection locked="0"/>
    </xf>
    <xf numFmtId="0" fontId="2" fillId="2" borderId="13" xfId="0" applyFont="1" applyFill="1" applyBorder="1" applyAlignment="1" applyProtection="1">
      <alignment horizontal="left" vertical="top"/>
      <protection locked="0"/>
    </xf>
    <xf numFmtId="0" fontId="3" fillId="0" borderId="0" xfId="0" applyFont="1" applyAlignment="1" applyProtection="1">
      <alignment horizontal="right"/>
      <protection locked="0"/>
    </xf>
    <xf numFmtId="0" fontId="3" fillId="0" borderId="6" xfId="0" applyFont="1" applyBorder="1" applyAlignment="1" applyProtection="1">
      <alignment horizontal="right"/>
      <protection locked="0"/>
    </xf>
    <xf numFmtId="15" fontId="2" fillId="3" borderId="19" xfId="0" applyNumberFormat="1" applyFont="1" applyFill="1" applyBorder="1" applyAlignment="1" applyProtection="1">
      <alignment horizontal="center"/>
      <protection locked="0"/>
    </xf>
    <xf numFmtId="0" fontId="2" fillId="3" borderId="20" xfId="0" applyFont="1" applyFill="1" applyBorder="1" applyAlignment="1" applyProtection="1">
      <alignment horizontal="center"/>
      <protection locked="0"/>
    </xf>
    <xf numFmtId="0" fontId="2" fillId="3" borderId="13" xfId="0" applyFont="1" applyFill="1" applyBorder="1" applyAlignment="1" applyProtection="1">
      <alignment horizontal="center"/>
      <protection locked="0"/>
    </xf>
    <xf numFmtId="0" fontId="0" fillId="2" borderId="2" xfId="0" applyFont="1" applyFill="1" applyBorder="1" applyAlignment="1">
      <alignment vertical="top"/>
    </xf>
    <xf numFmtId="0" fontId="9" fillId="0" borderId="28" xfId="0" applyNumberFormat="1" applyFont="1" applyBorder="1" applyAlignment="1" applyProtection="1">
      <alignment horizontal="left" vertical="top" wrapText="1"/>
      <protection locked="0"/>
    </xf>
    <xf numFmtId="0" fontId="9" fillId="0" borderId="29" xfId="0" applyNumberFormat="1" applyFont="1" applyBorder="1" applyAlignment="1" applyProtection="1">
      <alignment horizontal="left" vertical="top" wrapText="1"/>
      <protection locked="0"/>
    </xf>
    <xf numFmtId="0" fontId="9" fillId="0" borderId="30" xfId="0" applyNumberFormat="1" applyFont="1" applyBorder="1" applyAlignment="1" applyProtection="1">
      <alignment horizontal="left" vertical="top" wrapText="1"/>
      <protection locked="0"/>
    </xf>
    <xf numFmtId="0" fontId="9" fillId="0" borderId="31" xfId="0" applyNumberFormat="1" applyFont="1" applyBorder="1" applyAlignment="1" applyProtection="1">
      <alignment horizontal="left" vertical="top" wrapText="1"/>
      <protection locked="0"/>
    </xf>
    <xf numFmtId="0" fontId="9" fillId="0" borderId="0" xfId="0" applyNumberFormat="1" applyFont="1" applyBorder="1" applyAlignment="1" applyProtection="1">
      <alignment horizontal="left" vertical="top" wrapText="1"/>
      <protection locked="0"/>
    </xf>
    <xf numFmtId="0" fontId="9" fillId="0" borderId="32" xfId="0" applyNumberFormat="1" applyFont="1" applyBorder="1" applyAlignment="1" applyProtection="1">
      <alignment horizontal="left" vertical="top" wrapText="1"/>
      <protection locked="0"/>
    </xf>
    <xf numFmtId="0" fontId="9" fillId="0" borderId="33" xfId="0" applyNumberFormat="1" applyFont="1" applyBorder="1" applyAlignment="1" applyProtection="1">
      <alignment horizontal="left" vertical="top" wrapText="1"/>
      <protection locked="0"/>
    </xf>
    <xf numFmtId="0" fontId="9" fillId="0" borderId="34" xfId="0" applyNumberFormat="1" applyFont="1" applyBorder="1" applyAlignment="1" applyProtection="1">
      <alignment horizontal="left" vertical="top" wrapText="1"/>
      <protection locked="0"/>
    </xf>
    <xf numFmtId="0" fontId="9" fillId="0" borderId="35" xfId="0" applyNumberFormat="1" applyFont="1" applyBorder="1" applyAlignment="1" applyProtection="1">
      <alignment horizontal="left" vertical="top" wrapText="1"/>
      <protection locked="0"/>
    </xf>
    <xf numFmtId="49" fontId="2" fillId="2" borderId="2" xfId="0" applyNumberFormat="1" applyFont="1" applyFill="1" applyBorder="1" applyAlignment="1" applyProtection="1">
      <alignment horizontal="left" vertical="top"/>
      <protection locked="0"/>
    </xf>
    <xf numFmtId="0" fontId="2" fillId="3" borderId="19" xfId="0" applyFont="1" applyFill="1" applyBorder="1" applyAlignment="1" applyProtection="1">
      <alignment horizontal="center"/>
      <protection locked="0"/>
    </xf>
    <xf numFmtId="0" fontId="23" fillId="3" borderId="0" xfId="0" applyFont="1" applyFill="1" applyAlignment="1">
      <alignment horizontal="left" vertical="top" wrapText="1"/>
    </xf>
  </cellXfs>
  <cellStyles count="2">
    <cellStyle name="Hyperlink" xfId="1" builtinId="8"/>
    <cellStyle name="Normal" xfId="0" builtinId="0"/>
  </cellStyles>
  <dxfs count="10">
    <dxf>
      <font>
        <b/>
        <i val="0"/>
        <color rgb="FF00B050"/>
      </font>
    </dxf>
    <dxf>
      <font>
        <color rgb="FF9C0006"/>
      </font>
    </dxf>
    <dxf>
      <font>
        <color rgb="FF9C0006"/>
      </font>
    </dxf>
    <dxf>
      <font>
        <color rgb="FF9C0006"/>
      </font>
    </dxf>
    <dxf>
      <font>
        <color rgb="FF9C0006"/>
      </font>
    </dxf>
    <dxf>
      <font>
        <b/>
        <i val="0"/>
        <color rgb="FF00B050"/>
      </font>
    </dxf>
    <dxf>
      <font>
        <color rgb="FF9C0006"/>
      </font>
    </dxf>
    <dxf>
      <font>
        <color rgb="FF9C0006"/>
      </font>
    </dxf>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B2:X81"/>
  <sheetViews>
    <sheetView topLeftCell="A44" workbookViewId="0">
      <selection activeCell="H56" sqref="H56"/>
    </sheetView>
  </sheetViews>
  <sheetFormatPr defaultRowHeight="14" x14ac:dyDescent="0.3"/>
  <cols>
    <col min="3" max="3" width="17.6328125" customWidth="1"/>
    <col min="4" max="4" width="2.90625" customWidth="1"/>
    <col min="5" max="5" width="9.08984375" customWidth="1"/>
  </cols>
  <sheetData>
    <row r="2" spans="2:5" x14ac:dyDescent="0.3">
      <c r="C2" s="98"/>
    </row>
    <row r="3" spans="2:5" x14ac:dyDescent="0.3">
      <c r="E3" s="28" t="s">
        <v>111</v>
      </c>
    </row>
    <row r="5" spans="2:5" x14ac:dyDescent="0.3">
      <c r="C5" t="s">
        <v>39</v>
      </c>
      <c r="E5" t="s">
        <v>49</v>
      </c>
    </row>
    <row r="6" spans="2:5" x14ac:dyDescent="0.3">
      <c r="C6" t="s">
        <v>50</v>
      </c>
      <c r="E6" t="s">
        <v>54</v>
      </c>
    </row>
    <row r="7" spans="2:5" x14ac:dyDescent="0.3">
      <c r="C7" t="s">
        <v>51</v>
      </c>
      <c r="E7" t="s">
        <v>55</v>
      </c>
    </row>
    <row r="8" spans="2:5" x14ac:dyDescent="0.3">
      <c r="B8" s="57" t="s">
        <v>121</v>
      </c>
      <c r="C8" t="s">
        <v>52</v>
      </c>
      <c r="E8" t="s">
        <v>124</v>
      </c>
    </row>
    <row r="9" spans="2:5" x14ac:dyDescent="0.3">
      <c r="B9" s="57" t="s">
        <v>121</v>
      </c>
      <c r="C9" t="s">
        <v>53</v>
      </c>
      <c r="E9" t="s">
        <v>127</v>
      </c>
    </row>
    <row r="10" spans="2:5" x14ac:dyDescent="0.3">
      <c r="B10" s="57"/>
    </row>
    <row r="11" spans="2:5" x14ac:dyDescent="0.3">
      <c r="B11" s="57"/>
      <c r="E11" t="s">
        <v>56</v>
      </c>
    </row>
    <row r="12" spans="2:5" x14ac:dyDescent="0.3">
      <c r="B12" s="57"/>
    </row>
    <row r="13" spans="2:5" x14ac:dyDescent="0.3">
      <c r="B13" s="57"/>
      <c r="E13" s="56" t="s">
        <v>123</v>
      </c>
    </row>
    <row r="14" spans="2:5" x14ac:dyDescent="0.3">
      <c r="B14" s="57"/>
    </row>
    <row r="15" spans="2:5" x14ac:dyDescent="0.3">
      <c r="B15" s="57"/>
      <c r="C15" t="s">
        <v>39</v>
      </c>
      <c r="E15" t="s">
        <v>122</v>
      </c>
    </row>
    <row r="16" spans="2:5" x14ac:dyDescent="0.3">
      <c r="B16" s="57"/>
      <c r="C16" t="s">
        <v>50</v>
      </c>
      <c r="E16" t="s">
        <v>58</v>
      </c>
    </row>
    <row r="17" spans="2:18" x14ac:dyDescent="0.3">
      <c r="B17" s="57"/>
      <c r="C17" t="s">
        <v>51</v>
      </c>
      <c r="E17" t="s">
        <v>59</v>
      </c>
    </row>
    <row r="18" spans="2:18" x14ac:dyDescent="0.3">
      <c r="B18" s="57" t="s">
        <v>121</v>
      </c>
      <c r="C18" t="s">
        <v>52</v>
      </c>
      <c r="E18" t="s">
        <v>125</v>
      </c>
    </row>
    <row r="19" spans="2:18" x14ac:dyDescent="0.3">
      <c r="B19" s="57" t="s">
        <v>121</v>
      </c>
      <c r="C19" t="s">
        <v>53</v>
      </c>
      <c r="E19" t="s">
        <v>126</v>
      </c>
    </row>
    <row r="21" spans="2:18" x14ac:dyDescent="0.3">
      <c r="E21" t="s">
        <v>128</v>
      </c>
    </row>
    <row r="23" spans="2:18" x14ac:dyDescent="0.3">
      <c r="C23" s="27" t="s">
        <v>61</v>
      </c>
    </row>
    <row r="24" spans="2:18" x14ac:dyDescent="0.3">
      <c r="C24" t="s">
        <v>60</v>
      </c>
    </row>
    <row r="27" spans="2:18" x14ac:dyDescent="0.3">
      <c r="C27" s="26" t="s">
        <v>57</v>
      </c>
    </row>
    <row r="28" spans="2:18" x14ac:dyDescent="0.3">
      <c r="C28" s="95" t="s">
        <v>160</v>
      </c>
      <c r="D28" s="95"/>
      <c r="E28" s="95"/>
      <c r="F28" s="95"/>
      <c r="G28" s="95"/>
      <c r="H28" s="95"/>
      <c r="I28" s="95"/>
      <c r="J28" s="95"/>
      <c r="K28" s="95"/>
      <c r="L28" s="95"/>
      <c r="M28" s="96"/>
      <c r="N28" s="95"/>
      <c r="O28" s="95"/>
      <c r="P28" s="95"/>
      <c r="Q28" s="95"/>
      <c r="R28" s="95"/>
    </row>
    <row r="29" spans="2:18" x14ac:dyDescent="0.3">
      <c r="C29" s="95" t="s">
        <v>159</v>
      </c>
      <c r="D29" s="95"/>
      <c r="E29" s="95"/>
      <c r="F29" s="95"/>
      <c r="G29" s="95"/>
      <c r="H29" s="95"/>
    </row>
    <row r="33" spans="3:24" x14ac:dyDescent="0.3">
      <c r="C33" t="s">
        <v>69</v>
      </c>
    </row>
    <row r="34" spans="3:24" x14ac:dyDescent="0.3">
      <c r="E34" t="s">
        <v>70</v>
      </c>
    </row>
    <row r="35" spans="3:24" x14ac:dyDescent="0.3">
      <c r="E35" t="s">
        <v>71</v>
      </c>
    </row>
    <row r="36" spans="3:24" x14ac:dyDescent="0.3">
      <c r="E36" t="s">
        <v>95</v>
      </c>
    </row>
    <row r="39" spans="3:24" x14ac:dyDescent="0.3">
      <c r="C39" s="35" t="s">
        <v>112</v>
      </c>
    </row>
    <row r="42" spans="3:24" x14ac:dyDescent="0.3">
      <c r="C42" s="35" t="s">
        <v>72</v>
      </c>
    </row>
    <row r="44" spans="3:24" x14ac:dyDescent="0.3">
      <c r="C44" t="s">
        <v>73</v>
      </c>
      <c r="E44" s="95" t="s">
        <v>154</v>
      </c>
      <c r="F44" s="95"/>
      <c r="G44" s="95"/>
      <c r="H44" s="95"/>
      <c r="I44" s="95"/>
      <c r="J44" s="95"/>
      <c r="K44" s="95"/>
      <c r="L44" s="95"/>
      <c r="M44" s="95"/>
      <c r="N44" s="95"/>
      <c r="O44" s="95"/>
    </row>
    <row r="45" spans="3:24" x14ac:dyDescent="0.3">
      <c r="C45" s="95" t="s">
        <v>151</v>
      </c>
      <c r="D45" s="95"/>
      <c r="E45" s="95" t="s">
        <v>153</v>
      </c>
      <c r="F45" s="95"/>
      <c r="G45" s="95"/>
      <c r="H45" s="95"/>
      <c r="I45" s="95"/>
      <c r="J45" s="95"/>
      <c r="K45" s="95"/>
      <c r="L45" s="95"/>
      <c r="M45" s="95"/>
      <c r="N45" s="95"/>
      <c r="O45" s="95"/>
    </row>
    <row r="46" spans="3:24" x14ac:dyDescent="0.3">
      <c r="C46" s="95" t="s">
        <v>74</v>
      </c>
      <c r="D46" s="95"/>
      <c r="E46" s="95" t="s">
        <v>155</v>
      </c>
      <c r="F46" s="95"/>
      <c r="G46" s="95"/>
      <c r="H46" s="95"/>
      <c r="I46" s="95"/>
      <c r="J46" s="95"/>
      <c r="K46" s="95"/>
      <c r="L46" s="95"/>
      <c r="M46" s="95"/>
      <c r="N46" s="95"/>
      <c r="O46" s="95"/>
      <c r="P46" s="95"/>
      <c r="Q46" s="95"/>
      <c r="R46" s="95"/>
      <c r="S46" s="95"/>
      <c r="T46" s="95"/>
      <c r="U46" s="95"/>
      <c r="V46" s="95"/>
      <c r="W46" s="95"/>
      <c r="X46" s="95"/>
    </row>
    <row r="47" spans="3:24" x14ac:dyDescent="0.3">
      <c r="C47" t="s">
        <v>75</v>
      </c>
      <c r="E47" t="s">
        <v>76</v>
      </c>
    </row>
    <row r="48" spans="3:24" x14ac:dyDescent="0.3">
      <c r="C48" t="s">
        <v>77</v>
      </c>
      <c r="E48" t="s">
        <v>83</v>
      </c>
    </row>
    <row r="49" spans="3:6" x14ac:dyDescent="0.3">
      <c r="C49" t="s">
        <v>78</v>
      </c>
      <c r="E49" t="s">
        <v>79</v>
      </c>
    </row>
    <row r="50" spans="3:6" x14ac:dyDescent="0.3">
      <c r="C50" t="s">
        <v>80</v>
      </c>
      <c r="E50" t="s">
        <v>99</v>
      </c>
    </row>
    <row r="51" spans="3:6" x14ac:dyDescent="0.3">
      <c r="C51" t="s">
        <v>81</v>
      </c>
      <c r="E51" t="s">
        <v>84</v>
      </c>
    </row>
    <row r="52" spans="3:6" x14ac:dyDescent="0.3">
      <c r="C52" t="s">
        <v>82</v>
      </c>
      <c r="E52" t="s">
        <v>85</v>
      </c>
    </row>
    <row r="55" spans="3:6" x14ac:dyDescent="0.3">
      <c r="C55" t="s">
        <v>86</v>
      </c>
      <c r="E55" t="s">
        <v>176</v>
      </c>
    </row>
    <row r="56" spans="3:6" x14ac:dyDescent="0.3">
      <c r="C56" t="s">
        <v>87</v>
      </c>
      <c r="E56" t="s">
        <v>149</v>
      </c>
    </row>
    <row r="57" spans="3:6" x14ac:dyDescent="0.3">
      <c r="C57" t="s">
        <v>88</v>
      </c>
      <c r="E57" t="s">
        <v>92</v>
      </c>
    </row>
    <row r="58" spans="3:6" x14ac:dyDescent="0.3">
      <c r="C58" t="s">
        <v>89</v>
      </c>
      <c r="E58" t="s">
        <v>93</v>
      </c>
    </row>
    <row r="60" spans="3:6" x14ac:dyDescent="0.3">
      <c r="C60" t="s">
        <v>90</v>
      </c>
      <c r="F60" t="s">
        <v>94</v>
      </c>
    </row>
    <row r="61" spans="3:6" x14ac:dyDescent="0.3">
      <c r="C61" t="s">
        <v>91</v>
      </c>
    </row>
    <row r="63" spans="3:6" x14ac:dyDescent="0.3">
      <c r="C63" s="95" t="s">
        <v>156</v>
      </c>
    </row>
    <row r="64" spans="3:6" x14ac:dyDescent="0.3">
      <c r="E64" t="s">
        <v>157</v>
      </c>
    </row>
    <row r="65" spans="3:17" x14ac:dyDescent="0.3">
      <c r="E65" s="95" t="s">
        <v>158</v>
      </c>
      <c r="F65" s="95"/>
      <c r="G65" s="95"/>
      <c r="H65" s="95"/>
      <c r="I65" s="95"/>
      <c r="J65" s="95"/>
      <c r="K65" s="95"/>
      <c r="L65" s="95"/>
      <c r="M65" s="95"/>
      <c r="N65" s="95"/>
      <c r="O65" s="95"/>
      <c r="P65" s="95"/>
      <c r="Q65" s="95"/>
    </row>
    <row r="68" spans="3:17" ht="15" x14ac:dyDescent="0.3">
      <c r="C68" s="36" t="s">
        <v>96</v>
      </c>
    </row>
    <row r="69" spans="3:17" x14ac:dyDescent="0.3">
      <c r="C69" t="s">
        <v>97</v>
      </c>
      <c r="E69" s="95" t="s">
        <v>113</v>
      </c>
    </row>
    <row r="70" spans="3:17" x14ac:dyDescent="0.3">
      <c r="E70" s="95" t="s">
        <v>162</v>
      </c>
      <c r="M70" s="98"/>
    </row>
    <row r="72" spans="3:17" x14ac:dyDescent="0.3">
      <c r="E72" t="s">
        <v>100</v>
      </c>
    </row>
    <row r="73" spans="3:17" x14ac:dyDescent="0.3">
      <c r="E73" t="s">
        <v>101</v>
      </c>
    </row>
    <row r="74" spans="3:17" x14ac:dyDescent="0.3">
      <c r="E74" t="s">
        <v>150</v>
      </c>
    </row>
    <row r="76" spans="3:17" x14ac:dyDescent="0.3">
      <c r="E76" t="s">
        <v>102</v>
      </c>
    </row>
    <row r="80" spans="3:17" x14ac:dyDescent="0.3">
      <c r="C80" t="s">
        <v>98</v>
      </c>
    </row>
    <row r="81" spans="5:5" x14ac:dyDescent="0.3">
      <c r="E81" t="s">
        <v>152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B3AC1-3C73-4F7E-B3D6-F48D3E0BC7F9}">
  <dimension ref="A1:O68"/>
  <sheetViews>
    <sheetView workbookViewId="0">
      <selection activeCell="D6" sqref="D6:F12"/>
    </sheetView>
  </sheetViews>
  <sheetFormatPr defaultRowHeight="14" x14ac:dyDescent="0.3"/>
  <cols>
    <col min="1" max="1" width="2.6328125" customWidth="1"/>
    <col min="2" max="2" width="25.6328125" customWidth="1"/>
    <col min="3" max="3" width="18.6328125" customWidth="1"/>
    <col min="4" max="6" width="19.36328125" customWidth="1"/>
    <col min="7" max="7" width="2.6328125" customWidth="1"/>
    <col min="8" max="9" width="15.6328125" customWidth="1"/>
    <col min="10" max="10" width="10.6328125" customWidth="1"/>
    <col min="11" max="11" width="15.6328125" customWidth="1"/>
    <col min="12" max="12" width="10.6328125" customWidth="1"/>
    <col min="13" max="13" width="15.6328125" customWidth="1"/>
    <col min="14" max="14" width="2.6328125" customWidth="1"/>
  </cols>
  <sheetData>
    <row r="1" spans="1:15" ht="20" x14ac:dyDescent="0.4">
      <c r="A1" s="1"/>
      <c r="B1" s="163" t="s">
        <v>173</v>
      </c>
      <c r="C1" s="164"/>
      <c r="D1" s="164"/>
      <c r="E1" s="164"/>
      <c r="F1" s="164"/>
      <c r="G1" s="164"/>
      <c r="H1" s="164"/>
      <c r="I1" s="164"/>
      <c r="J1" s="164"/>
      <c r="K1" s="164"/>
      <c r="L1" s="164"/>
      <c r="M1" s="164"/>
      <c r="N1" s="1"/>
      <c r="O1" s="1"/>
    </row>
    <row r="2" spans="1:15" ht="17.5" x14ac:dyDescent="0.35">
      <c r="A2" s="1"/>
      <c r="B2" s="1"/>
      <c r="C2" s="1"/>
      <c r="D2" s="1"/>
      <c r="E2" s="1"/>
      <c r="F2" s="1"/>
      <c r="G2" s="1"/>
      <c r="H2" s="1"/>
      <c r="I2" s="97"/>
      <c r="J2" s="1"/>
      <c r="K2" s="1"/>
      <c r="L2" s="1"/>
      <c r="M2" s="1"/>
      <c r="N2" s="1"/>
      <c r="O2" s="1"/>
    </row>
    <row r="3" spans="1:15" ht="18" x14ac:dyDescent="0.4">
      <c r="A3" s="1"/>
      <c r="B3" s="1"/>
      <c r="C3" s="29" t="s">
        <v>0</v>
      </c>
      <c r="D3" s="165" t="s">
        <v>177</v>
      </c>
      <c r="E3" s="166"/>
      <c r="F3" s="167"/>
      <c r="G3" s="3"/>
      <c r="H3" s="168" t="s">
        <v>1</v>
      </c>
      <c r="I3" s="169"/>
      <c r="J3" s="170">
        <v>45138</v>
      </c>
      <c r="K3" s="171"/>
      <c r="L3" s="171"/>
      <c r="M3" s="172"/>
      <c r="N3" s="97"/>
      <c r="O3" s="1"/>
    </row>
    <row r="4" spans="1:15" ht="18" x14ac:dyDescent="0.4">
      <c r="A4" s="1"/>
      <c r="B4" s="1"/>
      <c r="C4" s="29"/>
      <c r="D4" s="109"/>
      <c r="E4" s="109"/>
      <c r="F4" s="109"/>
      <c r="G4" s="3"/>
      <c r="H4" s="104"/>
      <c r="I4" s="107"/>
      <c r="J4" s="14"/>
      <c r="K4" s="14"/>
      <c r="L4" s="14"/>
      <c r="M4" s="14"/>
      <c r="N4" s="97"/>
      <c r="O4" s="1"/>
    </row>
    <row r="5" spans="1:15" ht="18.5" thickBot="1" x14ac:dyDescent="0.45">
      <c r="A5" s="1"/>
      <c r="B5" s="1"/>
      <c r="C5" s="30"/>
      <c r="D5" s="4"/>
      <c r="E5" s="4"/>
      <c r="F5" s="4"/>
      <c r="G5" s="1"/>
      <c r="H5" s="108" t="s">
        <v>175</v>
      </c>
      <c r="I5" s="1"/>
      <c r="J5" s="1"/>
      <c r="K5" s="1"/>
      <c r="L5" s="1"/>
      <c r="M5" s="1"/>
      <c r="N5" s="1"/>
      <c r="O5" s="1"/>
    </row>
    <row r="6" spans="1:15" ht="18.5" thickTop="1" x14ac:dyDescent="0.35">
      <c r="A6" s="1"/>
      <c r="B6" s="97"/>
      <c r="C6" s="99" t="s">
        <v>161</v>
      </c>
      <c r="D6" s="160" t="s">
        <v>135</v>
      </c>
      <c r="E6" s="160"/>
      <c r="F6" s="173"/>
      <c r="G6" s="1"/>
      <c r="H6" s="174" t="s">
        <v>174</v>
      </c>
      <c r="I6" s="175"/>
      <c r="J6" s="175"/>
      <c r="K6" s="175"/>
      <c r="L6" s="175"/>
      <c r="M6" s="176"/>
      <c r="N6" s="1"/>
      <c r="O6" s="1"/>
    </row>
    <row r="7" spans="1:15" ht="18" x14ac:dyDescent="0.35">
      <c r="A7" s="1"/>
      <c r="B7" s="1"/>
      <c r="C7" s="29" t="s">
        <v>105</v>
      </c>
      <c r="D7" s="160" t="s">
        <v>142</v>
      </c>
      <c r="E7" s="160"/>
      <c r="F7" s="161"/>
      <c r="G7" s="1"/>
      <c r="H7" s="177"/>
      <c r="I7" s="178"/>
      <c r="J7" s="178"/>
      <c r="K7" s="178"/>
      <c r="L7" s="178"/>
      <c r="M7" s="179"/>
      <c r="N7" s="1"/>
      <c r="O7" s="1"/>
    </row>
    <row r="8" spans="1:15" ht="18" x14ac:dyDescent="0.35">
      <c r="A8" s="1"/>
      <c r="B8" s="1"/>
      <c r="C8" s="29" t="s">
        <v>131</v>
      </c>
      <c r="D8" s="160" t="s">
        <v>138</v>
      </c>
      <c r="E8" s="160"/>
      <c r="F8" s="161"/>
      <c r="G8" s="1"/>
      <c r="H8" s="177"/>
      <c r="I8" s="178"/>
      <c r="J8" s="178"/>
      <c r="K8" s="178"/>
      <c r="L8" s="178"/>
      <c r="M8" s="179"/>
      <c r="N8" s="1"/>
      <c r="O8" s="1"/>
    </row>
    <row r="9" spans="1:15" ht="18" x14ac:dyDescent="0.35">
      <c r="A9" s="1"/>
      <c r="B9" s="1"/>
      <c r="C9" s="29" t="s">
        <v>129</v>
      </c>
      <c r="D9" s="183" t="s">
        <v>139</v>
      </c>
      <c r="E9" s="183"/>
      <c r="F9" s="161"/>
      <c r="G9" s="1"/>
      <c r="H9" s="177"/>
      <c r="I9" s="178"/>
      <c r="J9" s="178"/>
      <c r="K9" s="178"/>
      <c r="L9" s="178"/>
      <c r="M9" s="179"/>
      <c r="N9" s="1"/>
      <c r="O9" s="1"/>
    </row>
    <row r="10" spans="1:15" ht="18" x14ac:dyDescent="0.35">
      <c r="A10" s="1"/>
      <c r="B10" s="1"/>
      <c r="C10" s="29" t="s">
        <v>8</v>
      </c>
      <c r="D10" s="160" t="s">
        <v>140</v>
      </c>
      <c r="E10" s="160"/>
      <c r="F10" s="161"/>
      <c r="G10" s="1"/>
      <c r="H10" s="177"/>
      <c r="I10" s="178"/>
      <c r="J10" s="178"/>
      <c r="K10" s="178"/>
      <c r="L10" s="178"/>
      <c r="M10" s="179"/>
      <c r="N10" s="1"/>
      <c r="O10" s="1"/>
    </row>
    <row r="11" spans="1:15" ht="18" x14ac:dyDescent="0.35">
      <c r="A11" s="1"/>
      <c r="B11" s="1"/>
      <c r="C11" s="29" t="s">
        <v>130</v>
      </c>
      <c r="D11" s="160" t="s">
        <v>141</v>
      </c>
      <c r="E11" s="160"/>
      <c r="F11" s="161"/>
      <c r="G11" s="1"/>
      <c r="H11" s="177"/>
      <c r="I11" s="178"/>
      <c r="J11" s="178"/>
      <c r="K11" s="178"/>
      <c r="L11" s="178"/>
      <c r="M11" s="179"/>
      <c r="N11" s="1"/>
      <c r="O11" s="1"/>
    </row>
    <row r="12" spans="1:15" ht="18" x14ac:dyDescent="0.35">
      <c r="A12" s="1"/>
      <c r="B12" s="1"/>
      <c r="C12" s="29" t="s">
        <v>11</v>
      </c>
      <c r="D12" s="160">
        <v>12345</v>
      </c>
      <c r="E12" s="160"/>
      <c r="F12" s="161"/>
      <c r="G12" s="1"/>
      <c r="H12" s="177"/>
      <c r="I12" s="178"/>
      <c r="J12" s="178"/>
      <c r="K12" s="178"/>
      <c r="L12" s="178"/>
      <c r="M12" s="179"/>
      <c r="N12" s="1"/>
      <c r="O12" s="1"/>
    </row>
    <row r="13" spans="1:15" ht="17.5" x14ac:dyDescent="0.35">
      <c r="A13" s="1"/>
      <c r="B13" s="1"/>
      <c r="C13" s="30"/>
      <c r="D13" s="4"/>
      <c r="E13" s="7"/>
      <c r="F13" s="4"/>
      <c r="G13" s="1"/>
      <c r="H13" s="177"/>
      <c r="I13" s="178"/>
      <c r="J13" s="178"/>
      <c r="K13" s="178"/>
      <c r="L13" s="178"/>
      <c r="M13" s="179"/>
      <c r="N13" s="1"/>
      <c r="O13" s="1"/>
    </row>
    <row r="14" spans="1:15" ht="18" x14ac:dyDescent="0.35">
      <c r="A14" s="1"/>
      <c r="B14" s="1"/>
      <c r="C14" s="29" t="s">
        <v>106</v>
      </c>
      <c r="D14" s="162" t="s">
        <v>45</v>
      </c>
      <c r="E14" s="160"/>
      <c r="F14" s="161"/>
      <c r="G14" s="1"/>
      <c r="H14" s="177"/>
      <c r="I14" s="178"/>
      <c r="J14" s="178"/>
      <c r="K14" s="178"/>
      <c r="L14" s="178"/>
      <c r="M14" s="179"/>
      <c r="N14" s="1"/>
      <c r="O14" s="1"/>
    </row>
    <row r="15" spans="1:15" ht="18" x14ac:dyDescent="0.35">
      <c r="A15" s="1"/>
      <c r="B15" s="1"/>
      <c r="C15" s="29" t="s">
        <v>15</v>
      </c>
      <c r="D15" s="160" t="s">
        <v>46</v>
      </c>
      <c r="E15" s="160"/>
      <c r="F15" s="161"/>
      <c r="G15" s="1"/>
      <c r="H15" s="177"/>
      <c r="I15" s="178"/>
      <c r="J15" s="178"/>
      <c r="K15" s="178"/>
      <c r="L15" s="178"/>
      <c r="M15" s="179"/>
      <c r="N15" s="1"/>
      <c r="O15" s="1"/>
    </row>
    <row r="16" spans="1:15" ht="18" x14ac:dyDescent="0.35">
      <c r="A16" s="1"/>
      <c r="B16" s="1"/>
      <c r="C16" s="29" t="s">
        <v>17</v>
      </c>
      <c r="D16" s="160" t="s">
        <v>47</v>
      </c>
      <c r="E16" s="160"/>
      <c r="F16" s="161"/>
      <c r="G16" s="1"/>
      <c r="H16" s="177"/>
      <c r="I16" s="178"/>
      <c r="J16" s="178"/>
      <c r="K16" s="178"/>
      <c r="L16" s="178"/>
      <c r="M16" s="179"/>
      <c r="N16" s="1"/>
      <c r="O16" s="1"/>
    </row>
    <row r="17" spans="1:15" ht="18" x14ac:dyDescent="0.35">
      <c r="A17" s="1"/>
      <c r="B17" s="1"/>
      <c r="C17" s="29" t="s">
        <v>19</v>
      </c>
      <c r="D17" s="160" t="s">
        <v>136</v>
      </c>
      <c r="E17" s="160"/>
      <c r="F17" s="161"/>
      <c r="G17" s="1"/>
      <c r="H17" s="177"/>
      <c r="I17" s="178"/>
      <c r="J17" s="178"/>
      <c r="K17" s="178"/>
      <c r="L17" s="178"/>
      <c r="M17" s="179"/>
      <c r="N17" s="1"/>
      <c r="O17" s="1"/>
    </row>
    <row r="18" spans="1:15" ht="17.5" x14ac:dyDescent="0.35">
      <c r="A18" s="1"/>
      <c r="B18" s="1"/>
      <c r="C18" s="30"/>
      <c r="D18" s="4"/>
      <c r="E18" s="4"/>
      <c r="F18" s="4"/>
      <c r="G18" s="1"/>
      <c r="H18" s="177"/>
      <c r="I18" s="178"/>
      <c r="J18" s="178"/>
      <c r="K18" s="178"/>
      <c r="L18" s="178"/>
      <c r="M18" s="179"/>
      <c r="N18" s="1"/>
      <c r="O18" s="1"/>
    </row>
    <row r="19" spans="1:15" ht="18" x14ac:dyDescent="0.35">
      <c r="A19" s="1"/>
      <c r="B19" s="97"/>
      <c r="C19" s="99" t="s">
        <v>22</v>
      </c>
      <c r="D19" s="160" t="s">
        <v>10</v>
      </c>
      <c r="E19" s="160"/>
      <c r="F19" s="161"/>
      <c r="G19" s="1"/>
      <c r="H19" s="177"/>
      <c r="I19" s="178"/>
      <c r="J19" s="178"/>
      <c r="K19" s="178"/>
      <c r="L19" s="178"/>
      <c r="M19" s="179"/>
      <c r="N19" s="1"/>
      <c r="O19" s="1"/>
    </row>
    <row r="20" spans="1:15" ht="18" x14ac:dyDescent="0.35">
      <c r="A20" s="1"/>
      <c r="B20" s="1"/>
      <c r="C20" s="29" t="s">
        <v>25</v>
      </c>
      <c r="D20" s="77">
        <v>25.5</v>
      </c>
      <c r="E20" s="8" t="s">
        <v>26</v>
      </c>
      <c r="F20" s="4"/>
      <c r="G20" s="1"/>
      <c r="H20" s="177"/>
      <c r="I20" s="178"/>
      <c r="J20" s="178"/>
      <c r="K20" s="178"/>
      <c r="L20" s="178"/>
      <c r="M20" s="179"/>
      <c r="N20" s="1"/>
      <c r="O20" s="1"/>
    </row>
    <row r="21" spans="1:15" ht="18" x14ac:dyDescent="0.35">
      <c r="A21" s="1"/>
      <c r="B21" s="1"/>
      <c r="C21" s="29" t="s">
        <v>27</v>
      </c>
      <c r="D21" s="77">
        <v>20.8</v>
      </c>
      <c r="E21" s="4" t="s">
        <v>26</v>
      </c>
      <c r="F21" s="4"/>
      <c r="G21" s="1"/>
      <c r="H21" s="177"/>
      <c r="I21" s="178"/>
      <c r="J21" s="178"/>
      <c r="K21" s="178"/>
      <c r="L21" s="178"/>
      <c r="M21" s="179"/>
      <c r="N21" s="1"/>
      <c r="O21" s="97"/>
    </row>
    <row r="22" spans="1:15" ht="18" x14ac:dyDescent="0.35">
      <c r="A22" s="1"/>
      <c r="B22" s="1"/>
      <c r="C22" s="29"/>
      <c r="D22" s="37"/>
      <c r="E22" s="4"/>
      <c r="F22" s="4"/>
      <c r="G22" s="1"/>
      <c r="H22" s="177"/>
      <c r="I22" s="178"/>
      <c r="J22" s="178"/>
      <c r="K22" s="178"/>
      <c r="L22" s="178"/>
      <c r="M22" s="179"/>
      <c r="N22" s="1"/>
      <c r="O22" s="1"/>
    </row>
    <row r="23" spans="1:15" ht="18" x14ac:dyDescent="0.35">
      <c r="A23" s="1"/>
      <c r="B23" s="1"/>
      <c r="C23" s="1"/>
      <c r="D23" s="29" t="s">
        <v>29</v>
      </c>
      <c r="E23" s="25">
        <v>0.42708333333333331</v>
      </c>
      <c r="F23" s="4"/>
      <c r="G23" s="1"/>
      <c r="H23" s="177"/>
      <c r="I23" s="178"/>
      <c r="J23" s="178"/>
      <c r="K23" s="178"/>
      <c r="L23" s="178"/>
      <c r="M23" s="179"/>
      <c r="N23" s="1"/>
      <c r="O23" s="1"/>
    </row>
    <row r="24" spans="1:15" ht="18" x14ac:dyDescent="0.35">
      <c r="A24" s="1"/>
      <c r="B24" s="1"/>
      <c r="C24" s="1"/>
      <c r="D24" s="29" t="s">
        <v>31</v>
      </c>
      <c r="E24" s="25">
        <v>0.45833333333333331</v>
      </c>
      <c r="F24" s="4"/>
      <c r="G24" s="1"/>
      <c r="H24" s="177"/>
      <c r="I24" s="178"/>
      <c r="J24" s="178"/>
      <c r="K24" s="178"/>
      <c r="L24" s="178"/>
      <c r="M24" s="179"/>
      <c r="N24" s="1"/>
      <c r="O24" s="1"/>
    </row>
    <row r="25" spans="1:15" ht="18" x14ac:dyDescent="0.4">
      <c r="A25" s="1"/>
      <c r="B25" s="97"/>
      <c r="C25" s="2"/>
      <c r="D25" s="9"/>
      <c r="E25" s="1"/>
      <c r="F25" s="1"/>
      <c r="G25" s="1"/>
      <c r="H25" s="177"/>
      <c r="I25" s="178"/>
      <c r="J25" s="178"/>
      <c r="K25" s="178"/>
      <c r="L25" s="178"/>
      <c r="M25" s="179"/>
      <c r="N25" s="1"/>
      <c r="O25" s="1"/>
    </row>
    <row r="26" spans="1:15" ht="18" thickBot="1" x14ac:dyDescent="0.4">
      <c r="A26" s="1"/>
      <c r="B26" s="1"/>
      <c r="C26" s="10"/>
      <c r="D26" s="10"/>
      <c r="E26" s="101" t="s">
        <v>165</v>
      </c>
      <c r="F26" s="25" t="s">
        <v>5</v>
      </c>
      <c r="G26" s="1"/>
      <c r="H26" s="180"/>
      <c r="I26" s="181"/>
      <c r="J26" s="181"/>
      <c r="K26" s="181"/>
      <c r="L26" s="181"/>
      <c r="M26" s="182"/>
      <c r="N26" s="1"/>
      <c r="O26" s="97"/>
    </row>
    <row r="27" spans="1:15" ht="18" thickTop="1" x14ac:dyDescent="0.35">
      <c r="A27" s="1"/>
      <c r="B27" s="1"/>
      <c r="C27" s="10"/>
      <c r="D27" s="10"/>
      <c r="E27" s="101"/>
      <c r="F27" s="106"/>
      <c r="G27" s="1"/>
      <c r="H27" s="100"/>
      <c r="I27" s="100"/>
      <c r="J27" s="100"/>
      <c r="K27" s="100"/>
      <c r="L27" s="100"/>
      <c r="M27" s="100"/>
      <c r="N27" s="1"/>
      <c r="O27" s="97"/>
    </row>
    <row r="28" spans="1:15" ht="17.5" x14ac:dyDescent="0.35">
      <c r="A28" s="1"/>
      <c r="B28" s="144" t="s">
        <v>166</v>
      </c>
      <c r="C28" s="144"/>
      <c r="D28" s="146" t="s">
        <v>167</v>
      </c>
      <c r="E28" s="148" t="s">
        <v>168</v>
      </c>
      <c r="F28" s="148" t="s">
        <v>169</v>
      </c>
      <c r="G28" s="10"/>
      <c r="H28" s="154" t="s">
        <v>137</v>
      </c>
      <c r="I28" s="155"/>
      <c r="J28" s="155"/>
      <c r="K28" s="155"/>
      <c r="L28" s="155"/>
      <c r="M28" s="156"/>
      <c r="N28" s="1"/>
      <c r="O28" s="102"/>
    </row>
    <row r="29" spans="1:15" ht="18" x14ac:dyDescent="0.4">
      <c r="A29" s="105"/>
      <c r="B29" s="145"/>
      <c r="C29" s="145"/>
      <c r="D29" s="147"/>
      <c r="E29" s="149"/>
      <c r="F29" s="149"/>
      <c r="G29" s="11"/>
      <c r="H29" s="157"/>
      <c r="I29" s="158"/>
      <c r="J29" s="158"/>
      <c r="K29" s="158"/>
      <c r="L29" s="158"/>
      <c r="M29" s="159"/>
      <c r="N29" s="105"/>
      <c r="O29" s="105"/>
    </row>
    <row r="30" spans="1:15" ht="18" x14ac:dyDescent="0.35">
      <c r="A30" s="1"/>
      <c r="B30" s="143" t="s">
        <v>170</v>
      </c>
      <c r="C30" s="143"/>
      <c r="D30" s="78"/>
      <c r="E30" s="78"/>
      <c r="F30" s="78">
        <v>3</v>
      </c>
      <c r="G30" s="12"/>
      <c r="H30" s="141" t="s">
        <v>43</v>
      </c>
      <c r="I30" s="142"/>
      <c r="J30" s="142"/>
      <c r="K30" s="142"/>
      <c r="L30" s="142"/>
      <c r="M30" s="25" t="s">
        <v>114</v>
      </c>
      <c r="N30" s="58" t="s">
        <v>121</v>
      </c>
      <c r="O30" s="1"/>
    </row>
    <row r="31" spans="1:15" ht="18" x14ac:dyDescent="0.35">
      <c r="A31" s="1"/>
      <c r="B31" s="143" t="s">
        <v>171</v>
      </c>
      <c r="C31" s="143"/>
      <c r="D31" s="78" t="s">
        <v>172</v>
      </c>
      <c r="E31" s="78" t="s">
        <v>172</v>
      </c>
      <c r="F31" s="78" t="s">
        <v>172</v>
      </c>
      <c r="G31" s="12"/>
      <c r="H31" s="141" t="s">
        <v>103</v>
      </c>
      <c r="I31" s="142"/>
      <c r="J31" s="142"/>
      <c r="K31" s="142"/>
      <c r="L31" s="142"/>
      <c r="M31" s="25" t="s">
        <v>114</v>
      </c>
      <c r="N31" s="59" t="s">
        <v>121</v>
      </c>
      <c r="O31" s="1"/>
    </row>
    <row r="32" spans="1:15" ht="17.5" x14ac:dyDescent="0.35">
      <c r="A32" s="1"/>
      <c r="B32" s="1"/>
      <c r="C32" s="13"/>
      <c r="D32" s="14"/>
      <c r="E32" s="15"/>
      <c r="F32" s="14"/>
      <c r="G32" s="12"/>
      <c r="H32" s="141" t="s">
        <v>48</v>
      </c>
      <c r="I32" s="142"/>
      <c r="J32" s="142"/>
      <c r="K32" s="142"/>
      <c r="L32" s="142"/>
      <c r="M32" s="25" t="s">
        <v>114</v>
      </c>
      <c r="N32" s="59" t="s">
        <v>121</v>
      </c>
      <c r="O32" s="1"/>
    </row>
    <row r="33" spans="1:15" ht="17.5" x14ac:dyDescent="0.35">
      <c r="A33" s="1"/>
      <c r="B33" s="150" t="s">
        <v>37</v>
      </c>
      <c r="C33" s="151"/>
      <c r="D33" s="153" t="s">
        <v>146</v>
      </c>
      <c r="E33" s="153" t="s">
        <v>38</v>
      </c>
      <c r="F33" s="153" t="s">
        <v>110</v>
      </c>
      <c r="G33" s="12"/>
      <c r="H33" s="141" t="s">
        <v>62</v>
      </c>
      <c r="I33" s="142"/>
      <c r="J33" s="142"/>
      <c r="K33" s="142"/>
      <c r="L33" s="142"/>
      <c r="M33" s="25" t="s">
        <v>114</v>
      </c>
      <c r="N33" s="59" t="s">
        <v>121</v>
      </c>
      <c r="O33" s="1"/>
    </row>
    <row r="34" spans="1:15" ht="17.5" x14ac:dyDescent="0.35">
      <c r="A34" s="1"/>
      <c r="B34" s="152"/>
      <c r="C34" s="140"/>
      <c r="D34" s="153"/>
      <c r="E34" s="153"/>
      <c r="F34" s="153"/>
      <c r="G34" s="10"/>
      <c r="H34" s="23"/>
      <c r="I34" s="17"/>
      <c r="J34" s="17"/>
      <c r="K34" s="17"/>
      <c r="L34" s="17"/>
      <c r="M34" s="24"/>
      <c r="N34" s="1"/>
      <c r="O34" s="1"/>
    </row>
    <row r="35" spans="1:15" ht="17.5" x14ac:dyDescent="0.35">
      <c r="A35" s="1"/>
      <c r="B35" s="82"/>
      <c r="C35" s="31" t="s">
        <v>63</v>
      </c>
      <c r="D35" s="75">
        <v>101.2</v>
      </c>
      <c r="E35" s="75">
        <v>55.6</v>
      </c>
      <c r="F35" s="75">
        <v>20.9</v>
      </c>
      <c r="G35" s="16"/>
      <c r="H35" s="112" t="s">
        <v>104</v>
      </c>
      <c r="I35" s="113"/>
      <c r="J35" s="113"/>
      <c r="K35" s="113"/>
      <c r="L35" s="113"/>
      <c r="M35" s="114"/>
      <c r="N35" s="1"/>
      <c r="O35" s="1"/>
    </row>
    <row r="36" spans="1:15" ht="17.5" x14ac:dyDescent="0.35">
      <c r="A36" s="1"/>
      <c r="B36" s="83"/>
      <c r="C36" s="31" t="s">
        <v>64</v>
      </c>
      <c r="D36" s="75">
        <v>95</v>
      </c>
      <c r="E36" s="75">
        <v>54</v>
      </c>
      <c r="F36" s="75">
        <v>20.9</v>
      </c>
      <c r="G36" s="16"/>
      <c r="H36" s="115"/>
      <c r="I36" s="116"/>
      <c r="J36" s="116"/>
      <c r="K36" s="116"/>
      <c r="L36" s="116"/>
      <c r="M36" s="117"/>
      <c r="N36" s="1"/>
      <c r="O36" s="1"/>
    </row>
    <row r="37" spans="1:15" ht="17.5" x14ac:dyDescent="0.35">
      <c r="A37" s="1"/>
      <c r="B37" s="83"/>
      <c r="C37" s="31" t="s">
        <v>65</v>
      </c>
      <c r="D37" s="75">
        <v>93</v>
      </c>
      <c r="E37" s="75">
        <v>52</v>
      </c>
      <c r="F37" s="75">
        <v>20.8</v>
      </c>
      <c r="G37" s="16"/>
      <c r="H37" s="1"/>
      <c r="I37" s="1"/>
      <c r="J37" s="1"/>
      <c r="K37" s="1"/>
      <c r="L37" s="1"/>
      <c r="M37" s="1"/>
      <c r="N37" s="1"/>
      <c r="O37" s="1"/>
    </row>
    <row r="38" spans="1:15" ht="18" x14ac:dyDescent="0.4">
      <c r="A38" s="1"/>
      <c r="B38" s="83"/>
      <c r="C38" s="31" t="s">
        <v>66</v>
      </c>
      <c r="D38" s="75">
        <v>-0.1</v>
      </c>
      <c r="E38" s="75">
        <v>0</v>
      </c>
      <c r="F38" s="75">
        <v>0</v>
      </c>
      <c r="G38" s="16"/>
      <c r="H38" s="118" t="s">
        <v>163</v>
      </c>
      <c r="I38" s="119"/>
      <c r="J38" s="119"/>
      <c r="K38" s="119"/>
      <c r="L38" s="119"/>
      <c r="M38" s="120"/>
      <c r="N38" s="1"/>
      <c r="O38" s="97"/>
    </row>
    <row r="39" spans="1:15" ht="17.5" x14ac:dyDescent="0.35">
      <c r="A39" s="1"/>
      <c r="B39" s="84"/>
      <c r="C39" s="85" t="s">
        <v>67</v>
      </c>
      <c r="D39" s="75">
        <v>0</v>
      </c>
      <c r="E39" s="75">
        <v>0.2</v>
      </c>
      <c r="F39" s="75">
        <v>0.1</v>
      </c>
      <c r="G39" s="16"/>
      <c r="H39" s="121"/>
      <c r="I39" s="122"/>
      <c r="J39" s="122"/>
      <c r="K39" s="122"/>
      <c r="L39" s="122"/>
      <c r="M39" s="123"/>
      <c r="N39" s="1"/>
      <c r="O39" s="1"/>
    </row>
    <row r="40" spans="1:15" ht="17.5" x14ac:dyDescent="0.35">
      <c r="A40" s="1"/>
      <c r="B40" s="1"/>
      <c r="C40" s="17"/>
      <c r="D40" s="18"/>
      <c r="E40" s="18"/>
      <c r="F40" s="18"/>
      <c r="G40" s="18"/>
      <c r="H40" s="124"/>
      <c r="I40" s="125"/>
      <c r="J40" s="125"/>
      <c r="K40" s="125"/>
      <c r="L40" s="125"/>
      <c r="M40" s="126"/>
      <c r="N40" s="1"/>
      <c r="O40" s="1"/>
    </row>
    <row r="41" spans="1:15" ht="18" x14ac:dyDescent="0.4">
      <c r="A41" s="1"/>
      <c r="B41" s="86" t="s">
        <v>44</v>
      </c>
      <c r="C41" s="1"/>
      <c r="D41" s="12"/>
      <c r="E41" s="87"/>
      <c r="F41" s="87"/>
      <c r="G41" s="12"/>
      <c r="H41" s="124"/>
      <c r="I41" s="125"/>
      <c r="J41" s="125"/>
      <c r="K41" s="125"/>
      <c r="L41" s="125"/>
      <c r="M41" s="126"/>
      <c r="N41" s="1"/>
      <c r="O41" s="1"/>
    </row>
    <row r="42" spans="1:15" ht="39" x14ac:dyDescent="0.45">
      <c r="A42" s="1"/>
      <c r="B42" s="88" t="s">
        <v>40</v>
      </c>
      <c r="C42" s="89" t="s">
        <v>68</v>
      </c>
      <c r="D42" s="89" t="s">
        <v>147</v>
      </c>
      <c r="E42" s="89" t="s">
        <v>41</v>
      </c>
      <c r="F42" s="89" t="s">
        <v>109</v>
      </c>
      <c r="G42" s="19"/>
      <c r="H42" s="124"/>
      <c r="I42" s="125"/>
      <c r="J42" s="125"/>
      <c r="K42" s="125"/>
      <c r="L42" s="125"/>
      <c r="M42" s="126"/>
      <c r="N42" s="1"/>
      <c r="O42" s="1"/>
    </row>
    <row r="43" spans="1:15" ht="18" x14ac:dyDescent="0.35">
      <c r="A43" s="1"/>
      <c r="B43" s="90" t="s">
        <v>42</v>
      </c>
      <c r="C43" s="91">
        <v>341</v>
      </c>
      <c r="D43" s="91">
        <v>45</v>
      </c>
      <c r="E43" s="91">
        <v>20</v>
      </c>
      <c r="F43" s="91">
        <v>2.2999999999999998</v>
      </c>
      <c r="G43" s="19"/>
      <c r="H43" s="124"/>
      <c r="I43" s="125"/>
      <c r="J43" s="125"/>
      <c r="K43" s="125"/>
      <c r="L43" s="125"/>
      <c r="M43" s="126"/>
      <c r="N43" s="1"/>
      <c r="O43" s="10"/>
    </row>
    <row r="44" spans="1:15" ht="18" x14ac:dyDescent="0.4">
      <c r="A44" s="1"/>
      <c r="B44" s="32">
        <v>1</v>
      </c>
      <c r="C44" s="76">
        <v>324</v>
      </c>
      <c r="D44" s="76">
        <v>29</v>
      </c>
      <c r="E44" s="76">
        <v>13</v>
      </c>
      <c r="F44" s="76">
        <v>3</v>
      </c>
      <c r="G44" s="20"/>
      <c r="H44" s="124"/>
      <c r="I44" s="125"/>
      <c r="J44" s="125"/>
      <c r="K44" s="125"/>
      <c r="L44" s="125"/>
      <c r="M44" s="126"/>
      <c r="N44" s="1"/>
      <c r="O44" s="10"/>
    </row>
    <row r="45" spans="1:15" ht="18" x14ac:dyDescent="0.4">
      <c r="A45" s="1"/>
      <c r="B45" s="33">
        <f>B44+1</f>
        <v>2</v>
      </c>
      <c r="C45" s="76">
        <v>324</v>
      </c>
      <c r="D45" s="76">
        <v>28</v>
      </c>
      <c r="E45" s="76">
        <v>12</v>
      </c>
      <c r="F45" s="76">
        <v>3.1</v>
      </c>
      <c r="G45" s="20"/>
      <c r="H45" s="124"/>
      <c r="I45" s="125"/>
      <c r="J45" s="125"/>
      <c r="K45" s="125"/>
      <c r="L45" s="125"/>
      <c r="M45" s="126"/>
      <c r="N45" s="1"/>
      <c r="O45" s="10"/>
    </row>
    <row r="46" spans="1:15" ht="18" x14ac:dyDescent="0.4">
      <c r="A46" s="1"/>
      <c r="B46" s="33">
        <f t="shared" ref="B46:B63" si="0">B45+1</f>
        <v>3</v>
      </c>
      <c r="C46" s="76">
        <v>324</v>
      </c>
      <c r="D46" s="76">
        <v>27</v>
      </c>
      <c r="E46" s="76">
        <v>13</v>
      </c>
      <c r="F46" s="76">
        <v>3</v>
      </c>
      <c r="G46" s="20"/>
      <c r="H46" s="124"/>
      <c r="I46" s="125"/>
      <c r="J46" s="125"/>
      <c r="K46" s="125"/>
      <c r="L46" s="125"/>
      <c r="M46" s="126"/>
      <c r="N46" s="1"/>
      <c r="O46" s="10"/>
    </row>
    <row r="47" spans="1:15" ht="18" x14ac:dyDescent="0.4">
      <c r="A47" s="1"/>
      <c r="B47" s="33">
        <f t="shared" si="0"/>
        <v>4</v>
      </c>
      <c r="C47" s="76">
        <v>324</v>
      </c>
      <c r="D47" s="76">
        <v>27</v>
      </c>
      <c r="E47" s="76">
        <v>14</v>
      </c>
      <c r="F47" s="76">
        <v>3</v>
      </c>
      <c r="G47" s="20"/>
      <c r="H47" s="127"/>
      <c r="I47" s="128"/>
      <c r="J47" s="128"/>
      <c r="K47" s="128"/>
      <c r="L47" s="128"/>
      <c r="M47" s="129"/>
      <c r="N47" s="1"/>
      <c r="O47" s="10"/>
    </row>
    <row r="48" spans="1:15" ht="18" x14ac:dyDescent="0.4">
      <c r="A48" s="1"/>
      <c r="B48" s="33">
        <f t="shared" si="0"/>
        <v>5</v>
      </c>
      <c r="C48" s="76">
        <v>324</v>
      </c>
      <c r="D48" s="76">
        <v>27</v>
      </c>
      <c r="E48" s="76">
        <v>15</v>
      </c>
      <c r="F48" s="76">
        <v>2.9</v>
      </c>
      <c r="G48" s="20"/>
      <c r="H48" s="1"/>
      <c r="I48" s="1"/>
      <c r="J48" s="1"/>
      <c r="K48" s="1"/>
      <c r="L48" s="1"/>
      <c r="M48" s="1"/>
      <c r="N48" s="1"/>
      <c r="O48" s="1"/>
    </row>
    <row r="49" spans="1:15" ht="18" x14ac:dyDescent="0.4">
      <c r="A49" s="1"/>
      <c r="B49" s="33">
        <f t="shared" si="0"/>
        <v>6</v>
      </c>
      <c r="C49" s="76">
        <v>324</v>
      </c>
      <c r="D49" s="76">
        <v>26</v>
      </c>
      <c r="E49" s="76">
        <v>13</v>
      </c>
      <c r="F49" s="76">
        <v>3</v>
      </c>
      <c r="G49" s="20"/>
      <c r="H49" s="118" t="s">
        <v>134</v>
      </c>
      <c r="I49" s="119"/>
      <c r="J49" s="119"/>
      <c r="K49" s="119"/>
      <c r="L49" s="119"/>
      <c r="M49" s="120"/>
      <c r="N49" s="1"/>
      <c r="O49" s="1"/>
    </row>
    <row r="50" spans="1:15" ht="18" x14ac:dyDescent="0.4">
      <c r="A50" s="1"/>
      <c r="B50" s="33">
        <f t="shared" si="0"/>
        <v>7</v>
      </c>
      <c r="C50" s="76">
        <v>324</v>
      </c>
      <c r="D50" s="76">
        <v>30</v>
      </c>
      <c r="E50" s="76">
        <v>13</v>
      </c>
      <c r="F50" s="76">
        <v>3</v>
      </c>
      <c r="G50" s="20"/>
      <c r="H50" s="130" t="str">
        <f>IF(Messages!$H$15&gt;0,Messages!D5&amp;CHAR(10)&amp;"Call ORCAA if you have questions.",IF(COUNT(C44:F63)&gt;0,"No Issues Identified."&amp;CHAR(10)&amp;CHAR(10)&amp;"Please remember to include the analyzer printouts and the calibration gas certificates with your submittal.",""))</f>
        <v>No Issues Identified.
Please remember to include the analyzer printouts and the calibration gas certificates with your submittal.</v>
      </c>
      <c r="I50" s="131"/>
      <c r="J50" s="131"/>
      <c r="K50" s="131"/>
      <c r="L50" s="131"/>
      <c r="M50" s="132"/>
      <c r="N50" s="1"/>
      <c r="O50" s="1"/>
    </row>
    <row r="51" spans="1:15" ht="18" x14ac:dyDescent="0.4">
      <c r="A51" s="1"/>
      <c r="B51" s="33">
        <f t="shared" si="0"/>
        <v>8</v>
      </c>
      <c r="C51" s="76">
        <v>324</v>
      </c>
      <c r="D51" s="76">
        <v>28</v>
      </c>
      <c r="E51" s="76">
        <v>13</v>
      </c>
      <c r="F51" s="76">
        <v>3</v>
      </c>
      <c r="G51" s="20"/>
      <c r="H51" s="133"/>
      <c r="I51" s="134"/>
      <c r="J51" s="134"/>
      <c r="K51" s="134"/>
      <c r="L51" s="134"/>
      <c r="M51" s="135"/>
      <c r="N51" s="1"/>
      <c r="O51" s="1"/>
    </row>
    <row r="52" spans="1:15" ht="18" x14ac:dyDescent="0.4">
      <c r="A52" s="1"/>
      <c r="B52" s="33">
        <f t="shared" si="0"/>
        <v>9</v>
      </c>
      <c r="C52" s="76">
        <v>324</v>
      </c>
      <c r="D52" s="76">
        <v>28</v>
      </c>
      <c r="E52" s="76">
        <v>12</v>
      </c>
      <c r="F52" s="76">
        <v>3</v>
      </c>
      <c r="G52" s="20"/>
      <c r="H52" s="133"/>
      <c r="I52" s="134"/>
      <c r="J52" s="134"/>
      <c r="K52" s="134"/>
      <c r="L52" s="134"/>
      <c r="M52" s="135"/>
      <c r="N52" s="1"/>
      <c r="O52" s="1"/>
    </row>
    <row r="53" spans="1:15" ht="18" x14ac:dyDescent="0.4">
      <c r="A53" s="1"/>
      <c r="B53" s="33">
        <f t="shared" si="0"/>
        <v>10</v>
      </c>
      <c r="C53" s="76">
        <v>324</v>
      </c>
      <c r="D53" s="76">
        <v>28</v>
      </c>
      <c r="E53" s="76">
        <v>11</v>
      </c>
      <c r="F53" s="76">
        <v>3</v>
      </c>
      <c r="G53" s="20"/>
      <c r="H53" s="133"/>
      <c r="I53" s="134"/>
      <c r="J53" s="134"/>
      <c r="K53" s="134"/>
      <c r="L53" s="134"/>
      <c r="M53" s="135"/>
      <c r="N53" s="1"/>
      <c r="O53" s="1"/>
    </row>
    <row r="54" spans="1:15" ht="18" x14ac:dyDescent="0.4">
      <c r="A54" s="1"/>
      <c r="B54" s="33">
        <f t="shared" si="0"/>
        <v>11</v>
      </c>
      <c r="C54" s="79"/>
      <c r="D54" s="79"/>
      <c r="E54" s="79"/>
      <c r="F54" s="80"/>
      <c r="G54" s="20"/>
      <c r="H54" s="133"/>
      <c r="I54" s="134"/>
      <c r="J54" s="134"/>
      <c r="K54" s="134"/>
      <c r="L54" s="134"/>
      <c r="M54" s="135"/>
      <c r="N54" s="1"/>
      <c r="O54" s="1"/>
    </row>
    <row r="55" spans="1:15" ht="18" x14ac:dyDescent="0.4">
      <c r="A55" s="1"/>
      <c r="B55" s="33">
        <f t="shared" si="0"/>
        <v>12</v>
      </c>
      <c r="C55" s="79"/>
      <c r="D55" s="79"/>
      <c r="E55" s="79"/>
      <c r="F55" s="80"/>
      <c r="G55" s="20"/>
      <c r="H55" s="133"/>
      <c r="I55" s="134"/>
      <c r="J55" s="134"/>
      <c r="K55" s="134"/>
      <c r="L55" s="134"/>
      <c r="M55" s="135"/>
      <c r="N55" s="1"/>
      <c r="O55" s="1"/>
    </row>
    <row r="56" spans="1:15" ht="18" x14ac:dyDescent="0.4">
      <c r="A56" s="1"/>
      <c r="B56" s="33">
        <f t="shared" si="0"/>
        <v>13</v>
      </c>
      <c r="C56" s="79"/>
      <c r="D56" s="79"/>
      <c r="E56" s="79"/>
      <c r="F56" s="80"/>
      <c r="G56" s="20"/>
      <c r="H56" s="133"/>
      <c r="I56" s="134"/>
      <c r="J56" s="134"/>
      <c r="K56" s="134"/>
      <c r="L56" s="134"/>
      <c r="M56" s="135"/>
      <c r="N56" s="1"/>
      <c r="O56" s="1"/>
    </row>
    <row r="57" spans="1:15" ht="18" x14ac:dyDescent="0.4">
      <c r="A57" s="1"/>
      <c r="B57" s="33">
        <f t="shared" si="0"/>
        <v>14</v>
      </c>
      <c r="C57" s="79"/>
      <c r="D57" s="79"/>
      <c r="E57" s="79"/>
      <c r="F57" s="80"/>
      <c r="G57" s="20"/>
      <c r="H57" s="133"/>
      <c r="I57" s="134"/>
      <c r="J57" s="134"/>
      <c r="K57" s="134"/>
      <c r="L57" s="134"/>
      <c r="M57" s="135"/>
      <c r="N57" s="1"/>
      <c r="O57" s="1"/>
    </row>
    <row r="58" spans="1:15" ht="18" x14ac:dyDescent="0.4">
      <c r="A58" s="1"/>
      <c r="B58" s="33">
        <f t="shared" si="0"/>
        <v>15</v>
      </c>
      <c r="C58" s="79"/>
      <c r="D58" s="79"/>
      <c r="E58" s="79"/>
      <c r="F58" s="80"/>
      <c r="G58" s="20"/>
      <c r="H58" s="133"/>
      <c r="I58" s="134"/>
      <c r="J58" s="134"/>
      <c r="K58" s="134"/>
      <c r="L58" s="134"/>
      <c r="M58" s="135"/>
      <c r="N58" s="1"/>
      <c r="O58" s="1"/>
    </row>
    <row r="59" spans="1:15" ht="18" x14ac:dyDescent="0.4">
      <c r="A59" s="1"/>
      <c r="B59" s="33">
        <f t="shared" si="0"/>
        <v>16</v>
      </c>
      <c r="C59" s="79"/>
      <c r="D59" s="79"/>
      <c r="E59" s="79"/>
      <c r="F59" s="80"/>
      <c r="G59" s="20"/>
      <c r="H59" s="133"/>
      <c r="I59" s="134"/>
      <c r="J59" s="134"/>
      <c r="K59" s="134"/>
      <c r="L59" s="134"/>
      <c r="M59" s="135"/>
      <c r="N59" s="1"/>
      <c r="O59" s="1"/>
    </row>
    <row r="60" spans="1:15" ht="18" x14ac:dyDescent="0.4">
      <c r="A60" s="1"/>
      <c r="B60" s="33">
        <f t="shared" si="0"/>
        <v>17</v>
      </c>
      <c r="C60" s="79"/>
      <c r="D60" s="79"/>
      <c r="E60" s="79"/>
      <c r="F60" s="80"/>
      <c r="G60" s="20"/>
      <c r="H60" s="133"/>
      <c r="I60" s="134"/>
      <c r="J60" s="134"/>
      <c r="K60" s="134"/>
      <c r="L60" s="134"/>
      <c r="M60" s="135"/>
      <c r="N60" s="1"/>
      <c r="O60" s="1"/>
    </row>
    <row r="61" spans="1:15" ht="18" x14ac:dyDescent="0.4">
      <c r="A61" s="1"/>
      <c r="B61" s="33">
        <f t="shared" si="0"/>
        <v>18</v>
      </c>
      <c r="C61" s="79"/>
      <c r="D61" s="79"/>
      <c r="E61" s="79"/>
      <c r="F61" s="80"/>
      <c r="G61" s="20"/>
      <c r="H61" s="133"/>
      <c r="I61" s="134"/>
      <c r="J61" s="134"/>
      <c r="K61" s="134"/>
      <c r="L61" s="134"/>
      <c r="M61" s="135"/>
      <c r="N61" s="1"/>
      <c r="O61" s="1"/>
    </row>
    <row r="62" spans="1:15" ht="18" x14ac:dyDescent="0.4">
      <c r="A62" s="1"/>
      <c r="B62" s="33">
        <f t="shared" si="0"/>
        <v>19</v>
      </c>
      <c r="C62" s="79"/>
      <c r="D62" s="79"/>
      <c r="E62" s="79"/>
      <c r="F62" s="80"/>
      <c r="G62" s="20"/>
      <c r="H62" s="133"/>
      <c r="I62" s="134"/>
      <c r="J62" s="134"/>
      <c r="K62" s="134"/>
      <c r="L62" s="134"/>
      <c r="M62" s="135"/>
      <c r="N62" s="1"/>
      <c r="O62" s="1"/>
    </row>
    <row r="63" spans="1:15" ht="18" x14ac:dyDescent="0.35">
      <c r="A63" s="1"/>
      <c r="B63" s="33">
        <f t="shared" si="0"/>
        <v>20</v>
      </c>
      <c r="C63" s="79"/>
      <c r="D63" s="79"/>
      <c r="E63" s="79"/>
      <c r="F63" s="80"/>
      <c r="G63" s="16"/>
      <c r="H63" s="133"/>
      <c r="I63" s="134"/>
      <c r="J63" s="134"/>
      <c r="K63" s="134"/>
      <c r="L63" s="134"/>
      <c r="M63" s="135"/>
      <c r="N63" s="1"/>
      <c r="O63" s="1"/>
    </row>
    <row r="64" spans="1:15" ht="17.5" x14ac:dyDescent="0.35">
      <c r="A64" s="1"/>
      <c r="B64" s="81" t="s">
        <v>145</v>
      </c>
      <c r="C64" s="34">
        <f>IF(COUNT(C44:C63)=0,"No Data",AVERAGE(C44:C63))</f>
        <v>324</v>
      </c>
      <c r="D64" s="92">
        <f>IF(COUNT(D44:D63)=0,"No Data",AVERAGE(D44:D63))</f>
        <v>27.8</v>
      </c>
      <c r="E64" s="92">
        <f>IF(COUNT(E44:E63)=0,"No Data",AVERAGE(E44:E63))</f>
        <v>12.9</v>
      </c>
      <c r="F64" s="39">
        <f>IF(COUNT(F44:F63)=0,"No Data",AVERAGE(F44:F63))</f>
        <v>3</v>
      </c>
      <c r="G64" s="16"/>
      <c r="H64" s="133"/>
      <c r="I64" s="134"/>
      <c r="J64" s="134"/>
      <c r="K64" s="134"/>
      <c r="L64" s="134"/>
      <c r="M64" s="135"/>
      <c r="N64" s="1"/>
      <c r="O64" s="1"/>
    </row>
    <row r="65" spans="1:15" ht="18" thickBot="1" x14ac:dyDescent="0.4">
      <c r="A65" s="1"/>
      <c r="B65" s="139" t="s">
        <v>144</v>
      </c>
      <c r="C65" s="140"/>
      <c r="D65" s="93">
        <f>IF(OR(ISBLANK(D35),ISBLANK(D36),ISBLANK(D37)),"No Span",IF(OR(ISBLANK(D38),ISBLANK(D39)),"No Zero",IF(COUNT(D44:D63)=0,"No Data",IF(((D64-((D38+D39)/2))*(D35/(((D36+D37)/2)-(D38+D39)/2)))&lt;0,0,(D64-((D38+D39)/2))*(D35/(((D36+D37)/2)-(D38+D39)/2))))))</f>
        <v>29.967251461988312</v>
      </c>
      <c r="E65" s="93">
        <f>IF(OR(ISBLANK(E35),ISBLANK(E36),ISBLANK(E37)),"No Span",IF(OR(ISBLANK(E38),ISBLANK(E39)),"No Zero",IF(COUNT(E44:E63)=0,"No Data",IF(((E64-((E38+E39)/2))*(E35/(((E36+E37)/2)-(E38+E39)/2)))&lt;0,0,(E64-((E38+E39)/2))*(E35/(((E36+E37)/2)-(E38+E39)/2))))))</f>
        <v>13.453308128544425</v>
      </c>
      <c r="F65" s="39">
        <f>IF(OR(ISBLANK(F35),ISBLANK(F36),ISBLANK(F37)),"No Span",IF(OR(ISBLANK(F38),ISBLANK(F39)),"No Zero",IF(COUNT(F44:F63)=0,"No Data",(F64-((F38+F39)/2))*(F35/(((F36+F37)/2)-(F38+F39)/2)))))</f>
        <v>2.9641826923076926</v>
      </c>
      <c r="G65" s="21"/>
      <c r="H65" s="136"/>
      <c r="I65" s="137"/>
      <c r="J65" s="137"/>
      <c r="K65" s="137"/>
      <c r="L65" s="137"/>
      <c r="M65" s="138"/>
      <c r="N65" s="1"/>
      <c r="O65" s="1"/>
    </row>
    <row r="66" spans="1:15" ht="18.5" thickBot="1" x14ac:dyDescent="0.4">
      <c r="A66" s="1"/>
      <c r="B66" s="110" t="s">
        <v>143</v>
      </c>
      <c r="C66" s="111"/>
      <c r="D66" s="40">
        <f>IF(OR(ISBLANK(D35),ISBLANK(D36),ISBLANK(D37)),"No Span",IF(OR(ISBLANK(D38),ISBLANK(D39)),"No Zero",IF(COUNT(D44:D63)=0,"No Data",IF(ISBLANK($F$30),"No O₂ Corr",IF(COUNT($F44:$F63)=0,"No O₂ Data",IF((D65*(20.9-$F$30)/(20.9-$F$65))&lt;0,0,D65*(20.9-$F$30)/(20.9-$F$65)))))))</f>
        <v>29.907407728753672</v>
      </c>
      <c r="E66" s="40">
        <f>IF(OR(ISBLANK(E35),ISBLANK(E36),ISBLANK(E37)),"No Span",IF(OR(ISBLANK(E38),ISBLANK(E39)),"No Zero",IF(COUNT(E44:E63)=0,"No Data",IF(ISBLANK($F$30),"No O₂ Corr",IF(COUNT($F44:$F63)=0,"No O₂ Data",IF((E65*(20.9-$F$30)/(20.9-$F$65))&lt;0,0,E65*(20.9-$F$30)/(20.9-$F$65)))))))</f>
        <v>13.426442261856941</v>
      </c>
      <c r="F66" s="94"/>
      <c r="G66" s="1"/>
      <c r="H66" s="103"/>
      <c r="I66" s="103"/>
      <c r="J66" s="103"/>
      <c r="K66" s="103"/>
      <c r="L66" s="103"/>
      <c r="M66" s="103"/>
      <c r="N66" s="1"/>
      <c r="O66" s="1"/>
    </row>
    <row r="67" spans="1:15" ht="17.5" x14ac:dyDescent="0.35">
      <c r="A67" s="1"/>
      <c r="G67" s="42"/>
      <c r="H67" s="1"/>
      <c r="I67" s="1"/>
      <c r="J67" s="1"/>
      <c r="K67" s="1"/>
      <c r="L67" s="1"/>
      <c r="M67" s="41" t="s">
        <v>164</v>
      </c>
      <c r="N67" s="1"/>
      <c r="O67" s="1"/>
    </row>
    <row r="68" spans="1:15" ht="17.5" x14ac:dyDescent="0.35">
      <c r="A68" s="1"/>
      <c r="B68" s="60" t="s">
        <v>148</v>
      </c>
      <c r="C68" s="42"/>
      <c r="D68" s="42"/>
      <c r="E68" s="42"/>
      <c r="F68" s="42"/>
      <c r="G68" s="1"/>
      <c r="H68" s="1"/>
      <c r="I68" s="1"/>
      <c r="J68" s="1"/>
      <c r="K68" s="1"/>
      <c r="L68" s="1"/>
      <c r="M68" s="1"/>
      <c r="N68" s="1"/>
      <c r="O68" s="1"/>
    </row>
  </sheetData>
  <mergeCells count="39">
    <mergeCell ref="B1:M1"/>
    <mergeCell ref="D3:F3"/>
    <mergeCell ref="H3:I3"/>
    <mergeCell ref="J3:M3"/>
    <mergeCell ref="D6:F6"/>
    <mergeCell ref="H6:M26"/>
    <mergeCell ref="D7:F7"/>
    <mergeCell ref="D8:F8"/>
    <mergeCell ref="D9:F9"/>
    <mergeCell ref="D10:F10"/>
    <mergeCell ref="H28:M29"/>
    <mergeCell ref="D11:F11"/>
    <mergeCell ref="D12:F12"/>
    <mergeCell ref="D14:F14"/>
    <mergeCell ref="D15:F15"/>
    <mergeCell ref="D16:F16"/>
    <mergeCell ref="D17:F17"/>
    <mergeCell ref="D19:F19"/>
    <mergeCell ref="B28:C29"/>
    <mergeCell ref="D28:D29"/>
    <mergeCell ref="E28:E29"/>
    <mergeCell ref="F28:F29"/>
    <mergeCell ref="B33:C34"/>
    <mergeCell ref="D33:D34"/>
    <mergeCell ref="E33:E34"/>
    <mergeCell ref="F33:F34"/>
    <mergeCell ref="H33:L33"/>
    <mergeCell ref="B30:C30"/>
    <mergeCell ref="H30:L30"/>
    <mergeCell ref="B31:C31"/>
    <mergeCell ref="H31:L31"/>
    <mergeCell ref="H32:L32"/>
    <mergeCell ref="B66:C66"/>
    <mergeCell ref="H35:M36"/>
    <mergeCell ref="H38:M38"/>
    <mergeCell ref="H39:M47"/>
    <mergeCell ref="H49:M49"/>
    <mergeCell ref="H50:M65"/>
    <mergeCell ref="B65:C65"/>
  </mergeCells>
  <conditionalFormatting sqref="D66">
    <cfRule type="cellIs" dxfId="9" priority="4" operator="greaterThan">
      <formula>D30</formula>
    </cfRule>
  </conditionalFormatting>
  <conditionalFormatting sqref="F66">
    <cfRule type="cellIs" dxfId="8" priority="2" operator="greaterThan">
      <formula>F30</formula>
    </cfRule>
    <cfRule type="cellIs" dxfId="7" priority="3" operator="greaterThan">
      <formula>F30</formula>
    </cfRule>
  </conditionalFormatting>
  <conditionalFormatting sqref="E66">
    <cfRule type="cellIs" dxfId="6" priority="1" operator="greaterThan">
      <formula>E30</formula>
    </cfRule>
  </conditionalFormatting>
  <dataValidations count="32">
    <dataValidation type="list" allowBlank="1" showInputMessage="1" showErrorMessage="1" sqref="D19:F19" xr:uid="{703C1F1E-F2C2-4E65-8536-CDEB7DB6E090}">
      <formula1>"Natural gas, LPG, Diesel, Fuel Oil No 6, Alder bark dust, Bark, Coal, Digester gas, Gasoline, Hogged fuel, Landfill gas, LNG, Methane, Butane, Process gas, Propane, PS300, Sander dust, Wood waste, Wood waste and sander dust, Wood/Gas"</formula1>
    </dataValidation>
    <dataValidation type="decimal" allowBlank="1" showInputMessage="1" showErrorMessage="1" error="Values must be greater than zero. Be sure not to enter a &quot;%&quot; into the cell, as excel treats it as less than one. For example, for 3% enter only 3." prompt="Enter the O₂ correction specified in the emissions limit, or, if there are no limits, the O2 correction corresponding to the manufacturer tune-up targets. Typically this is 3% for natural gas or 7% for fuel oil._x000a__x000a_If there are questions, call ORCAA." sqref="F30" xr:uid="{D699B906-22BF-49E4-A8B0-F9908F6531B5}">
      <formula1>3</formula1>
      <formula2>100</formula2>
    </dataValidation>
    <dataValidation allowBlank="1" showInputMessage="1" showErrorMessage="1" prompt="Enter the CO Tune-Up target in ppm_x000a__x000a_The Tune-Up target is either:_x000a_  1. The CO concentration limit from the air permit in ppm, if there is a limit, or,_x000a_  2. The manufacturer's recommended target in ppm._x000a__x000a_Note: A Tune-Up target must be specified." sqref="E30" xr:uid="{99CA050C-C84E-41D2-8D15-AAC229DF7CC4}"/>
    <dataValidation allowBlank="1" showInputMessage="1" showErrorMessage="1" prompt="Enter the NOₓ Tune-Up target in ppm_x000a__x000a_The Tune-Up target is either:_x000a_  1. The NOx concentration limit from the air permit in ppm, if there is a limit, or,_x000a_  2. The manufacturer's recommended tune-up target in ppm._x000a__x000a_Note: A Tune-Up target must be specified." sqref="D30" xr:uid="{01ECB250-F69A-4A58-9973-4083424BB8F7}"/>
    <dataValidation type="list" allowBlank="1" showInputMessage="1" showErrorMessage="1" prompt="Enter &quot;Yes&quot; if the unit is subject to an air permit issued by ORCAA or &quot;No&quot; if the unit is not subject to an ar permit issued by ORCAA." sqref="F26" xr:uid="{445FDAD9-A7D0-456D-AB0A-773324DFF5EB}">
      <formula1>"Yes, No"</formula1>
    </dataValidation>
    <dataValidation allowBlank="1" showInputMessage="1" showErrorMessage="1" prompt="For the O₂ zero, use your NOₓ/CO span gas cylinder, which should have zero oxygen" sqref="F38" xr:uid="{843709FE-5C3E-43CD-BF21-3F360B2C6D91}"/>
    <dataValidation allowBlank="1" showInputMessage="1" showErrorMessage="1" prompt="This should typically be 20.9 for ambient, unless you have an O₂ standard" sqref="F35" xr:uid="{DF7EE82B-CE99-4FA7-BAF3-15A983C63155}"/>
    <dataValidation allowBlank="1" showInputMessage="1" showErrorMessage="1" prompt="Enter the NOₓ concentration from the span gas cylinder" sqref="D35:E35" xr:uid="{EA651F8A-3E60-4A55-A681-3C9BBBBDC490}"/>
    <dataValidation type="list" allowBlank="1" showInputMessage="1" showErrorMessage="1" error="Values must be greater than zero. Be sure not to enter a &quot;%&quot; into the cell, as excel treats it as less than one. For example, for 3% enter only 3." prompt="Enter the O₂ correction from the Air Discharge Permit. Typically this is 3% for natural gas or 7% for fuel oil._x000a__x000a_If there are questions, call SWCAA" sqref="F31" xr:uid="{41428A3D-AEC9-402A-AC04-BD3DF6769531}">
      <formula1>"Permit Limit, Manufacturer"</formula1>
    </dataValidation>
    <dataValidation type="list" allowBlank="1" showInputMessage="1" showErrorMessage="1" prompt="Enter the CO limit in ppm._x000a__x000a_Note, leave blank if there is no ppm limit (e.g only a lb/hr or ton/yr limit)" sqref="E31" xr:uid="{BCB969CA-E4BB-41BD-AAFC-76C2A99E4D01}">
      <formula1>"Permit Limit, Manufacturer"</formula1>
    </dataValidation>
    <dataValidation type="list" allowBlank="1" showInputMessage="1" showErrorMessage="1" prompt="Enter the NOₓ limit in ppm._x000a__x000a_Note, leave blank if there is no ppm limit (e.g only a lb/hr or ton/yr limit)" sqref="D31" xr:uid="{496B05BC-0F2E-4970-9157-92B81691D293}">
      <formula1>"Permit Limit, Manufacturer"</formula1>
    </dataValidation>
    <dataValidation allowBlank="1" showInputMessage="1" showErrorMessage="1" prompt="Enter the Air Discharge Permit number" sqref="B30:B31" xr:uid="{14684009-59A6-4901-AB5F-FBC58CBF29B3}"/>
    <dataValidation allowBlank="1" showInputMessage="1" showErrorMessage="1" prompt="Enter the time that the post-test calibration was performed" sqref="E24" xr:uid="{21FABB79-35F4-4A18-9181-57C6EEFD5825}"/>
    <dataValidation allowBlank="1" showInputMessage="1" showErrorMessage="1" prompt="Enter the time that the pre-test calibration was performed" sqref="E23" xr:uid="{DF17DDC4-FDB4-4AED-B581-FAB47D340B03}"/>
    <dataValidation allowBlank="1" showInputMessage="1" showErrorMessage="1" prompt="Enter the firing rate of the unit while emissions were being monitored . If this is a calculated value, include the calculations in the notes" sqref="D21" xr:uid="{13681099-7BDA-4D9A-8319-A11D3BAB0240}"/>
    <dataValidation allowBlank="1" showInputMessage="1" showErrorMessage="1" prompt="Enter the design or maximum firing rate for the unit. This information may be in the manufacturer's data sheet or in the technical support documentation for the ORCAA air permit if applicable." sqref="D20" xr:uid="{AB9FA139-C712-4A52-A575-0A4A7DC88922}"/>
    <dataValidation allowBlank="1" showInputMessage="1" showErrorMessage="1" prompt="Enter the model number of the boiler, heater, or other combustion unit being tuned._x000a__x000a_Verify this information from the ORCAA air permit if applicable. " sqref="D8:F8" xr:uid="{09BD1CFF-72E3-4D68-A2B1-FE1099329638}"/>
    <dataValidation allowBlank="1" showInputMessage="1" showErrorMessage="1" prompt="Enter the manufacturer name of the boiler, heater, or other combustion unit being tuned._x000a__x000a_Verify this information from the ORCAA air permit if applicable. " sqref="D7:F7" xr:uid="{AABE297F-6F77-4E41-A7EA-ADD9C633BC7F}"/>
    <dataValidation allowBlank="1" showInputMessage="1" showErrorMessage="1" prompt="Enter the name of the person perfoming the tune-up" sqref="D15:F15" xr:uid="{DFD6D22B-F3D2-4AD1-8B33-E56BF22814B8}"/>
    <dataValidation allowBlank="1" showInputMessage="1" showErrorMessage="1" prompt="Enter the name of the company performing the tune-up." sqref="D14:F14" xr:uid="{22032FCA-763C-4769-A377-772716687B57}"/>
    <dataValidation allowBlank="1" showInputMessage="1" showErrorMessage="1" prompt="Enter the burner serial number._x000a__x000a_Verify this information from the ORCAA air permit if applicable. " sqref="D12:F12" xr:uid="{5725E8A9-01ED-4DE4-80C6-FAE504DA6639}"/>
    <dataValidation allowBlank="1" showInputMessage="1" showErrorMessage="1" prompt="Enter the burner model number._x000a__x000a_Verify this information from the ORCAA air permit if applicable. " sqref="D11:F11" xr:uid="{ECDFA9BD-72FC-4D9B-9CA9-C5F1D2F7DB37}"/>
    <dataValidation allowBlank="1" showInputMessage="1" showErrorMessage="1" prompt="Enter the burner manufacturer name._x000a__x000a_Verify this information from the ORCAA air permit if applicable. " sqref="D10:F10" xr:uid="{909BC3A5-ECF8-4824-B4C8-6DDBF8938DE0}"/>
    <dataValidation allowBlank="1" showInputMessage="1" showErrorMessage="1" prompt="Enter the serial number of the boiler, heater, or other combustion unit being tuned._x000a__x000a_Verify this information from the ORCAA air permit if applicable. " sqref="D9:F9" xr:uid="{17A6BAB3-8A9A-44DF-ABE6-1C1D5F622913}"/>
    <dataValidation allowBlank="1" showInputMessage="1" showErrorMessage="1" prompt="Enter the model number of the combustion analyzer" sqref="D17:F17" xr:uid="{61716EF5-09B3-49E5-A8E4-4B0A2C352960}"/>
    <dataValidation allowBlank="1" showInputMessage="1" showErrorMessage="1" prompt="Enter the manufacturer name of the combustion analyzer" sqref="D16:F16" xr:uid="{4A1220FB-4786-48AB-A887-5FAAAB3279B2}"/>
    <dataValidation allowBlank="1" showInputMessage="1" showErrorMessage="1" prompt="Enter the name of the Facility" sqref="D3:F4" xr:uid="{5091A10B-8EB4-4E11-98B8-199F5681ACB9}"/>
    <dataValidation allowBlank="1" showInputMessage="1" showErrorMessage="1" prompt="Enter the Emission Unit ID from the ORCAA air permit_x000a_ for the unit that is being tuned." sqref="D6:F6" xr:uid="{0957C0D6-4E4F-4EC2-9884-1DD9253EF5EE}"/>
    <dataValidation allowBlank="1" showInputMessage="1" showErrorMessage="1" promptTitle="[40 CFR 63.11223(b)(4)]" prompt="Optimize total emissions of CO. This optimization should be consistent with the manufacturer's specifications, if available, and with any nitrogen oxide requirement to which the unit is subject" sqref="N33" xr:uid="{69FEA6F3-9A97-4E7A-A842-6FB5AAEC834A}"/>
    <dataValidation allowBlank="1" showInputMessage="1" showErrorMessage="1" promptTitle="[40 CFR 63.11223(b)(3)]" prompt="Inspect the system controlling the air-to-fuel ratio, as applicable, and ensure that it is correctly calibrated and functioning properly (you may delay the inspection until the next scheduled unit shutdown, not to exceed 36 mo from the previous inspection" sqref="N32" xr:uid="{B3EE35DA-22CE-44FA-B63B-A08552667F3F}"/>
    <dataValidation allowBlank="1" showInputMessage="1" showErrorMessage="1" promptTitle="[40 CFR 63.11223(b)(1)]" prompt="As applicable, inspect the burner, and clean or replace any components of the burner as necessary (you may delay the burner inspection until the next scheduled unit shutdown, not to exceed 36 months from the previous inspection)" sqref="N30" xr:uid="{26B96936-35A1-4EB3-AD53-EF228A68B188}"/>
    <dataValidation allowBlank="1" showInputMessage="1" showErrorMessage="1" promptTitle="[40 CFR 63.11223(b)(2)]" prompt="Inspect the flame pattern, as applicable, and adjust the burner as necessary to optimize the flame pattern. The adjustment should be consistent with the manufacturer's specifications, if available" sqref="N31" xr:uid="{8F82DDE9-B339-4B58-ABB6-5487706B94ED}"/>
  </dataValidation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expression" priority="5" id="{6C85B13D-45BB-4D80-B6DD-7A4C856DFD21}">
            <xm:f>Messages!$H$15=0</xm:f>
            <x14:dxf>
              <font>
                <b/>
                <i val="0"/>
                <color rgb="FF00B050"/>
              </font>
            </x14:dxf>
          </x14:cfRule>
          <xm:sqref>H50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AG81"/>
  <sheetViews>
    <sheetView tabSelected="1" topLeftCell="A22" workbookViewId="0">
      <selection activeCell="F25" sqref="F25"/>
    </sheetView>
  </sheetViews>
  <sheetFormatPr defaultColWidth="9.08984375" defaultRowHeight="17.5" x14ac:dyDescent="0.35"/>
  <cols>
    <col min="1" max="1" width="2.6328125" style="1" customWidth="1"/>
    <col min="2" max="2" width="25.6328125" style="1" customWidth="1"/>
    <col min="3" max="3" width="18.6328125" style="1" customWidth="1"/>
    <col min="4" max="6" width="19.36328125" style="1" customWidth="1"/>
    <col min="7" max="7" width="2.6328125" style="1" customWidth="1"/>
    <col min="8" max="9" width="15.6328125" style="1" customWidth="1"/>
    <col min="10" max="10" width="10.6328125" style="1" customWidth="1"/>
    <col min="11" max="11" width="15.6328125" style="1" customWidth="1"/>
    <col min="12" max="12" width="10.6328125" style="1" customWidth="1"/>
    <col min="13" max="13" width="15.6328125" style="1" customWidth="1"/>
    <col min="14" max="14" width="2.6328125" style="1" customWidth="1"/>
    <col min="15" max="15" width="9.08984375" style="1" customWidth="1"/>
    <col min="16" max="16" width="37.36328125" style="1" bestFit="1" customWidth="1"/>
    <col min="17" max="19" width="20.6328125" style="1" customWidth="1"/>
    <col min="20" max="26" width="9.08984375" style="1" customWidth="1"/>
    <col min="27" max="32" width="9.08984375" style="1"/>
    <col min="33" max="33" width="10.08984375" style="1" bestFit="1" customWidth="1"/>
    <col min="34" max="16384" width="9.08984375" style="1"/>
  </cols>
  <sheetData>
    <row r="1" spans="2:14" ht="21.15" customHeight="1" x14ac:dyDescent="0.4">
      <c r="B1" s="163" t="s">
        <v>173</v>
      </c>
      <c r="C1" s="164"/>
      <c r="D1" s="164"/>
      <c r="E1" s="164"/>
      <c r="F1" s="164"/>
      <c r="G1" s="164"/>
      <c r="H1" s="164"/>
      <c r="I1" s="164"/>
      <c r="J1" s="164"/>
      <c r="K1" s="164"/>
      <c r="L1" s="164"/>
      <c r="M1" s="164"/>
    </row>
    <row r="2" spans="2:14" ht="10.25" customHeight="1" x14ac:dyDescent="0.35">
      <c r="I2" s="97"/>
    </row>
    <row r="3" spans="2:14" ht="21.15" customHeight="1" x14ac:dyDescent="0.4">
      <c r="C3" s="29" t="s">
        <v>0</v>
      </c>
      <c r="D3" s="165"/>
      <c r="E3" s="166"/>
      <c r="F3" s="167"/>
      <c r="G3" s="3"/>
      <c r="H3" s="168" t="s">
        <v>1</v>
      </c>
      <c r="I3" s="169"/>
      <c r="J3" s="184"/>
      <c r="K3" s="171"/>
      <c r="L3" s="171"/>
      <c r="M3" s="172"/>
      <c r="N3" s="97"/>
    </row>
    <row r="4" spans="2:14" ht="10" customHeight="1" x14ac:dyDescent="0.4">
      <c r="C4" s="29"/>
      <c r="D4" s="109"/>
      <c r="E4" s="109"/>
      <c r="F4" s="109"/>
      <c r="G4" s="3"/>
      <c r="H4" s="104"/>
      <c r="I4" s="107"/>
      <c r="J4" s="14"/>
      <c r="K4" s="14"/>
      <c r="L4" s="14"/>
      <c r="M4" s="14"/>
      <c r="N4" s="97"/>
    </row>
    <row r="5" spans="2:14" ht="21.25" customHeight="1" thickBot="1" x14ac:dyDescent="0.45">
      <c r="C5" s="30"/>
      <c r="D5" s="4"/>
      <c r="E5" s="4"/>
      <c r="F5" s="4"/>
      <c r="H5" s="108" t="s">
        <v>175</v>
      </c>
    </row>
    <row r="6" spans="2:14" ht="21.15" customHeight="1" thickTop="1" x14ac:dyDescent="0.35">
      <c r="B6" s="97"/>
      <c r="C6" s="99" t="s">
        <v>161</v>
      </c>
      <c r="D6" s="160"/>
      <c r="E6" s="160"/>
      <c r="F6" s="173"/>
      <c r="H6" s="174" t="s">
        <v>174</v>
      </c>
      <c r="I6" s="175"/>
      <c r="J6" s="175"/>
      <c r="K6" s="175"/>
      <c r="L6" s="175"/>
      <c r="M6" s="176"/>
    </row>
    <row r="7" spans="2:14" ht="21.15" customHeight="1" x14ac:dyDescent="0.35">
      <c r="C7" s="29" t="s">
        <v>105</v>
      </c>
      <c r="D7" s="160"/>
      <c r="E7" s="160"/>
      <c r="F7" s="161"/>
      <c r="H7" s="177"/>
      <c r="I7" s="178"/>
      <c r="J7" s="178"/>
      <c r="K7" s="178"/>
      <c r="L7" s="178"/>
      <c r="M7" s="179"/>
    </row>
    <row r="8" spans="2:14" ht="21.15" customHeight="1" x14ac:dyDescent="0.35">
      <c r="C8" s="29" t="s">
        <v>131</v>
      </c>
      <c r="D8" s="160"/>
      <c r="E8" s="160"/>
      <c r="F8" s="161"/>
      <c r="H8" s="177"/>
      <c r="I8" s="178"/>
      <c r="J8" s="178"/>
      <c r="K8" s="178"/>
      <c r="L8" s="178"/>
      <c r="M8" s="179"/>
    </row>
    <row r="9" spans="2:14" ht="21.15" customHeight="1" x14ac:dyDescent="0.35">
      <c r="C9" s="29" t="s">
        <v>129</v>
      </c>
      <c r="D9" s="183"/>
      <c r="E9" s="183"/>
      <c r="F9" s="161"/>
      <c r="H9" s="177"/>
      <c r="I9" s="178"/>
      <c r="J9" s="178"/>
      <c r="K9" s="178"/>
      <c r="L9" s="178"/>
      <c r="M9" s="179"/>
    </row>
    <row r="10" spans="2:14" ht="21.15" customHeight="1" x14ac:dyDescent="0.35">
      <c r="C10" s="29" t="s">
        <v>8</v>
      </c>
      <c r="D10" s="160"/>
      <c r="E10" s="160"/>
      <c r="F10" s="161"/>
      <c r="H10" s="177"/>
      <c r="I10" s="178"/>
      <c r="J10" s="178"/>
      <c r="K10" s="178"/>
      <c r="L10" s="178"/>
      <c r="M10" s="179"/>
    </row>
    <row r="11" spans="2:14" ht="21.15" customHeight="1" x14ac:dyDescent="0.35">
      <c r="C11" s="29" t="s">
        <v>130</v>
      </c>
      <c r="D11" s="160"/>
      <c r="E11" s="160"/>
      <c r="F11" s="161"/>
      <c r="H11" s="177"/>
      <c r="I11" s="178"/>
      <c r="J11" s="178"/>
      <c r="K11" s="178"/>
      <c r="L11" s="178"/>
      <c r="M11" s="179"/>
    </row>
    <row r="12" spans="2:14" ht="21.15" customHeight="1" x14ac:dyDescent="0.35">
      <c r="C12" s="29" t="s">
        <v>11</v>
      </c>
      <c r="D12" s="160"/>
      <c r="E12" s="160"/>
      <c r="F12" s="161"/>
      <c r="H12" s="177"/>
      <c r="I12" s="178"/>
      <c r="J12" s="178"/>
      <c r="K12" s="178"/>
      <c r="L12" s="178"/>
      <c r="M12" s="179"/>
    </row>
    <row r="13" spans="2:14" ht="10.25" customHeight="1" x14ac:dyDescent="0.35">
      <c r="C13" s="30"/>
      <c r="D13" s="4"/>
      <c r="E13" s="7"/>
      <c r="F13" s="4"/>
      <c r="H13" s="177"/>
      <c r="I13" s="178"/>
      <c r="J13" s="178"/>
      <c r="K13" s="178"/>
      <c r="L13" s="178"/>
      <c r="M13" s="179"/>
    </row>
    <row r="14" spans="2:14" ht="21.15" customHeight="1" x14ac:dyDescent="0.35">
      <c r="C14" s="29" t="s">
        <v>106</v>
      </c>
      <c r="D14" s="162"/>
      <c r="E14" s="160"/>
      <c r="F14" s="161"/>
      <c r="H14" s="177"/>
      <c r="I14" s="178"/>
      <c r="J14" s="178"/>
      <c r="K14" s="178"/>
      <c r="L14" s="178"/>
      <c r="M14" s="179"/>
    </row>
    <row r="15" spans="2:14" ht="21.15" customHeight="1" x14ac:dyDescent="0.35">
      <c r="C15" s="29" t="s">
        <v>15</v>
      </c>
      <c r="D15" s="160"/>
      <c r="E15" s="160"/>
      <c r="F15" s="161"/>
      <c r="H15" s="177"/>
      <c r="I15" s="178"/>
      <c r="J15" s="178"/>
      <c r="K15" s="178"/>
      <c r="L15" s="178"/>
      <c r="M15" s="179"/>
    </row>
    <row r="16" spans="2:14" ht="21.15" customHeight="1" x14ac:dyDescent="0.35">
      <c r="C16" s="29" t="s">
        <v>17</v>
      </c>
      <c r="D16" s="160"/>
      <c r="E16" s="160"/>
      <c r="F16" s="161"/>
      <c r="H16" s="177"/>
      <c r="I16" s="178"/>
      <c r="J16" s="178"/>
      <c r="K16" s="178"/>
      <c r="L16" s="178"/>
      <c r="M16" s="179"/>
    </row>
    <row r="17" spans="2:15" ht="21.15" customHeight="1" x14ac:dyDescent="0.35">
      <c r="C17" s="29" t="s">
        <v>19</v>
      </c>
      <c r="D17" s="160"/>
      <c r="E17" s="160"/>
      <c r="F17" s="161"/>
      <c r="H17" s="177"/>
      <c r="I17" s="178"/>
      <c r="J17" s="178"/>
      <c r="K17" s="178"/>
      <c r="L17" s="178"/>
      <c r="M17" s="179"/>
    </row>
    <row r="18" spans="2:15" ht="10.25" customHeight="1" x14ac:dyDescent="0.35">
      <c r="C18" s="30"/>
      <c r="D18" s="4"/>
      <c r="E18" s="4"/>
      <c r="F18" s="4"/>
      <c r="H18" s="177"/>
      <c r="I18" s="178"/>
      <c r="J18" s="178"/>
      <c r="K18" s="178"/>
      <c r="L18" s="178"/>
      <c r="M18" s="179"/>
    </row>
    <row r="19" spans="2:15" ht="21.15" customHeight="1" x14ac:dyDescent="0.35">
      <c r="B19" s="97"/>
      <c r="C19" s="99" t="s">
        <v>22</v>
      </c>
      <c r="D19" s="160"/>
      <c r="E19" s="160"/>
      <c r="F19" s="161"/>
      <c r="H19" s="177"/>
      <c r="I19" s="178"/>
      <c r="J19" s="178"/>
      <c r="K19" s="178"/>
      <c r="L19" s="178"/>
      <c r="M19" s="179"/>
    </row>
    <row r="20" spans="2:15" ht="21.15" customHeight="1" x14ac:dyDescent="0.35">
      <c r="C20" s="29" t="s">
        <v>25</v>
      </c>
      <c r="D20" s="77"/>
      <c r="E20" s="8" t="s">
        <v>26</v>
      </c>
      <c r="F20" s="4"/>
      <c r="H20" s="177"/>
      <c r="I20" s="178"/>
      <c r="J20" s="178"/>
      <c r="K20" s="178"/>
      <c r="L20" s="178"/>
      <c r="M20" s="179"/>
    </row>
    <row r="21" spans="2:15" ht="21.15" customHeight="1" x14ac:dyDescent="0.35">
      <c r="C21" s="29" t="s">
        <v>27</v>
      </c>
      <c r="D21" s="77"/>
      <c r="E21" s="4" t="s">
        <v>26</v>
      </c>
      <c r="F21" s="4"/>
      <c r="H21" s="177"/>
      <c r="I21" s="178"/>
      <c r="J21" s="178"/>
      <c r="K21" s="178"/>
      <c r="L21" s="178"/>
      <c r="M21" s="179"/>
      <c r="O21" s="97"/>
    </row>
    <row r="22" spans="2:15" ht="21.15" customHeight="1" x14ac:dyDescent="0.35">
      <c r="C22" s="29"/>
      <c r="D22" s="37"/>
      <c r="E22" s="4"/>
      <c r="F22" s="4"/>
      <c r="H22" s="177"/>
      <c r="I22" s="178"/>
      <c r="J22" s="178"/>
      <c r="K22" s="178"/>
      <c r="L22" s="178"/>
      <c r="M22" s="179"/>
    </row>
    <row r="23" spans="2:15" ht="21.15" customHeight="1" x14ac:dyDescent="0.35">
      <c r="D23" s="29" t="s">
        <v>29</v>
      </c>
      <c r="E23" s="25"/>
      <c r="F23" s="4"/>
      <c r="H23" s="177"/>
      <c r="I23" s="178"/>
      <c r="J23" s="178"/>
      <c r="K23" s="178"/>
      <c r="L23" s="178"/>
      <c r="M23" s="179"/>
    </row>
    <row r="24" spans="2:15" ht="21.15" customHeight="1" x14ac:dyDescent="0.35">
      <c r="D24" s="29" t="s">
        <v>31</v>
      </c>
      <c r="E24" s="25"/>
      <c r="F24" s="4"/>
      <c r="H24" s="177"/>
      <c r="I24" s="178"/>
      <c r="J24" s="178"/>
      <c r="K24" s="178"/>
      <c r="L24" s="178"/>
      <c r="M24" s="179"/>
    </row>
    <row r="25" spans="2:15" ht="21.15" customHeight="1" x14ac:dyDescent="0.4">
      <c r="B25" s="97"/>
      <c r="C25" s="2"/>
      <c r="D25" s="9"/>
      <c r="H25" s="177"/>
      <c r="I25" s="178"/>
      <c r="J25" s="178"/>
      <c r="K25" s="178"/>
      <c r="L25" s="178"/>
      <c r="M25" s="179"/>
    </row>
    <row r="26" spans="2:15" ht="21.15" customHeight="1" thickBot="1" x14ac:dyDescent="0.4">
      <c r="C26" s="10"/>
      <c r="D26" s="10"/>
      <c r="E26" s="101" t="s">
        <v>205</v>
      </c>
      <c r="F26" s="25"/>
      <c r="H26" s="180"/>
      <c r="I26" s="181"/>
      <c r="J26" s="181"/>
      <c r="K26" s="181"/>
      <c r="L26" s="181"/>
      <c r="M26" s="182"/>
      <c r="O26" s="97"/>
    </row>
    <row r="27" spans="2:15" ht="21.15" customHeight="1" thickTop="1" x14ac:dyDescent="0.35">
      <c r="C27" s="10"/>
      <c r="D27" s="10"/>
      <c r="E27" s="101"/>
      <c r="F27" s="106"/>
      <c r="H27" s="100"/>
      <c r="I27" s="100"/>
      <c r="J27" s="100"/>
      <c r="K27" s="100"/>
      <c r="L27" s="100"/>
      <c r="M27" s="100"/>
      <c r="O27" s="97"/>
    </row>
    <row r="28" spans="2:15" ht="21.15" customHeight="1" x14ac:dyDescent="0.35">
      <c r="B28" s="144" t="s">
        <v>166</v>
      </c>
      <c r="C28" s="144"/>
      <c r="D28" s="146" t="s">
        <v>167</v>
      </c>
      <c r="E28" s="148" t="s">
        <v>168</v>
      </c>
      <c r="F28" s="148" t="s">
        <v>169</v>
      </c>
      <c r="G28" s="10"/>
      <c r="H28" s="154" t="s">
        <v>137</v>
      </c>
      <c r="I28" s="155"/>
      <c r="J28" s="155"/>
      <c r="K28" s="155"/>
      <c r="L28" s="155"/>
      <c r="M28" s="156"/>
      <c r="O28" s="102"/>
    </row>
    <row r="29" spans="2:15" s="105" customFormat="1" ht="21.25" customHeight="1" x14ac:dyDescent="0.4">
      <c r="B29" s="145"/>
      <c r="C29" s="145"/>
      <c r="D29" s="147"/>
      <c r="E29" s="149"/>
      <c r="F29" s="149"/>
      <c r="G29" s="11"/>
      <c r="H29" s="157"/>
      <c r="I29" s="158"/>
      <c r="J29" s="158"/>
      <c r="K29" s="158"/>
      <c r="L29" s="158"/>
      <c r="M29" s="159"/>
    </row>
    <row r="30" spans="2:15" ht="21.15" customHeight="1" x14ac:dyDescent="0.35">
      <c r="B30" s="143" t="s">
        <v>170</v>
      </c>
      <c r="C30" s="143"/>
      <c r="D30" s="78"/>
      <c r="E30" s="78"/>
      <c r="F30" s="78"/>
      <c r="G30" s="12"/>
      <c r="H30" s="141" t="s">
        <v>206</v>
      </c>
      <c r="I30" s="142"/>
      <c r="J30" s="142"/>
      <c r="K30" s="142"/>
      <c r="L30" s="142"/>
      <c r="M30" s="25" t="s">
        <v>114</v>
      </c>
      <c r="N30" s="58" t="s">
        <v>121</v>
      </c>
    </row>
    <row r="31" spans="2:15" ht="21.15" customHeight="1" x14ac:dyDescent="0.35">
      <c r="B31" s="143" t="s">
        <v>171</v>
      </c>
      <c r="C31" s="143"/>
      <c r="D31" s="78"/>
      <c r="E31" s="78"/>
      <c r="F31" s="78"/>
      <c r="G31" s="12"/>
      <c r="H31" s="141" t="s">
        <v>207</v>
      </c>
      <c r="I31" s="142"/>
      <c r="J31" s="142"/>
      <c r="K31" s="142"/>
      <c r="L31" s="142"/>
      <c r="M31" s="25" t="s">
        <v>114</v>
      </c>
      <c r="N31" s="59" t="s">
        <v>121</v>
      </c>
    </row>
    <row r="32" spans="2:15" ht="21.15" customHeight="1" x14ac:dyDescent="0.35">
      <c r="C32" s="13"/>
      <c r="D32" s="14"/>
      <c r="E32" s="15"/>
      <c r="F32" s="14"/>
      <c r="G32" s="12"/>
      <c r="H32" s="141" t="s">
        <v>208</v>
      </c>
      <c r="I32" s="142"/>
      <c r="J32" s="142"/>
      <c r="K32" s="142"/>
      <c r="L32" s="142"/>
      <c r="M32" s="25" t="s">
        <v>114</v>
      </c>
      <c r="N32" s="59" t="s">
        <v>121</v>
      </c>
    </row>
    <row r="33" spans="2:33" ht="21.75" customHeight="1" x14ac:dyDescent="0.35">
      <c r="B33" s="150" t="s">
        <v>37</v>
      </c>
      <c r="C33" s="151"/>
      <c r="D33" s="153" t="s">
        <v>146</v>
      </c>
      <c r="E33" s="153" t="s">
        <v>38</v>
      </c>
      <c r="F33" s="153" t="s">
        <v>110</v>
      </c>
      <c r="G33" s="12"/>
      <c r="H33" s="141" t="s">
        <v>209</v>
      </c>
      <c r="I33" s="142"/>
      <c r="J33" s="142"/>
      <c r="K33" s="142"/>
      <c r="L33" s="142"/>
      <c r="M33" s="25" t="s">
        <v>114</v>
      </c>
      <c r="N33" s="59" t="s">
        <v>121</v>
      </c>
    </row>
    <row r="34" spans="2:33" ht="21.15" customHeight="1" x14ac:dyDescent="0.35">
      <c r="B34" s="152"/>
      <c r="C34" s="140"/>
      <c r="D34" s="153"/>
      <c r="E34" s="153"/>
      <c r="F34" s="153"/>
      <c r="G34" s="10"/>
      <c r="H34" s="23"/>
      <c r="I34" s="17"/>
      <c r="J34" s="17"/>
      <c r="K34" s="17"/>
      <c r="L34" s="17"/>
      <c r="M34" s="24"/>
    </row>
    <row r="35" spans="2:33" ht="21.15" customHeight="1" x14ac:dyDescent="0.35">
      <c r="B35" s="82"/>
      <c r="C35" s="31" t="s">
        <v>63</v>
      </c>
      <c r="D35" s="75"/>
      <c r="E35" s="75"/>
      <c r="F35" s="75"/>
      <c r="G35" s="16"/>
      <c r="H35" s="112" t="s">
        <v>104</v>
      </c>
      <c r="I35" s="113"/>
      <c r="J35" s="113"/>
      <c r="K35" s="113"/>
      <c r="L35" s="113"/>
      <c r="M35" s="114"/>
    </row>
    <row r="36" spans="2:33" ht="21.15" customHeight="1" x14ac:dyDescent="0.35">
      <c r="B36" s="83"/>
      <c r="C36" s="31" t="s">
        <v>64</v>
      </c>
      <c r="D36" s="75"/>
      <c r="E36" s="75"/>
      <c r="F36" s="75"/>
      <c r="G36" s="16"/>
      <c r="H36" s="115"/>
      <c r="I36" s="116"/>
      <c r="J36" s="116"/>
      <c r="K36" s="116"/>
      <c r="L36" s="116"/>
      <c r="M36" s="117"/>
    </row>
    <row r="37" spans="2:33" ht="21.15" customHeight="1" x14ac:dyDescent="0.35">
      <c r="B37" s="83"/>
      <c r="C37" s="31" t="s">
        <v>65</v>
      </c>
      <c r="D37" s="75"/>
      <c r="E37" s="75"/>
      <c r="F37" s="75"/>
      <c r="G37" s="16"/>
    </row>
    <row r="38" spans="2:33" ht="21.15" customHeight="1" x14ac:dyDescent="0.4">
      <c r="B38" s="83"/>
      <c r="C38" s="31" t="s">
        <v>66</v>
      </c>
      <c r="D38" s="75"/>
      <c r="E38" s="75"/>
      <c r="F38" s="75"/>
      <c r="G38" s="16"/>
      <c r="H38" s="118" t="s">
        <v>163</v>
      </c>
      <c r="I38" s="119"/>
      <c r="J38" s="119"/>
      <c r="K38" s="119"/>
      <c r="L38" s="119"/>
      <c r="M38" s="120"/>
      <c r="O38" s="97"/>
    </row>
    <row r="39" spans="2:33" ht="21.15" customHeight="1" x14ac:dyDescent="0.35">
      <c r="B39" s="84"/>
      <c r="C39" s="85" t="s">
        <v>67</v>
      </c>
      <c r="D39" s="75"/>
      <c r="E39" s="75"/>
      <c r="F39" s="75"/>
      <c r="G39" s="16"/>
      <c r="H39" s="121"/>
      <c r="I39" s="122"/>
      <c r="J39" s="122"/>
      <c r="K39" s="122"/>
      <c r="L39" s="122"/>
      <c r="M39" s="123"/>
    </row>
    <row r="40" spans="2:33" ht="21.15" customHeight="1" x14ac:dyDescent="0.35">
      <c r="C40" s="17"/>
      <c r="D40" s="18"/>
      <c r="E40" s="18"/>
      <c r="F40" s="18"/>
      <c r="G40" s="18"/>
      <c r="H40" s="124"/>
      <c r="I40" s="125"/>
      <c r="J40" s="125"/>
      <c r="K40" s="125"/>
      <c r="L40" s="125"/>
      <c r="M40" s="126"/>
    </row>
    <row r="41" spans="2:33" ht="18" x14ac:dyDescent="0.4">
      <c r="B41" s="86" t="s">
        <v>44</v>
      </c>
      <c r="D41" s="12"/>
      <c r="E41" s="87"/>
      <c r="F41" s="87"/>
      <c r="G41" s="12"/>
      <c r="H41" s="124"/>
      <c r="I41" s="125"/>
      <c r="J41" s="125"/>
      <c r="K41" s="125"/>
      <c r="L41" s="125"/>
      <c r="M41" s="126"/>
    </row>
    <row r="42" spans="2:33" ht="40" customHeight="1" x14ac:dyDescent="0.45">
      <c r="B42" s="88" t="s">
        <v>40</v>
      </c>
      <c r="C42" s="89" t="s">
        <v>68</v>
      </c>
      <c r="D42" s="89" t="s">
        <v>147</v>
      </c>
      <c r="E42" s="89" t="s">
        <v>41</v>
      </c>
      <c r="F42" s="89" t="s">
        <v>109</v>
      </c>
      <c r="G42" s="19"/>
      <c r="H42" s="124"/>
      <c r="I42" s="125"/>
      <c r="J42" s="125"/>
      <c r="K42" s="125"/>
      <c r="L42" s="125"/>
      <c r="M42" s="126"/>
    </row>
    <row r="43" spans="2:33" ht="21.75" customHeight="1" x14ac:dyDescent="0.35">
      <c r="B43" s="90" t="s">
        <v>42</v>
      </c>
      <c r="C43" s="91"/>
      <c r="D43" s="91"/>
      <c r="E43" s="91"/>
      <c r="F43" s="91"/>
      <c r="G43" s="19"/>
      <c r="H43" s="124"/>
      <c r="I43" s="125"/>
      <c r="J43" s="125"/>
      <c r="K43" s="125"/>
      <c r="L43" s="125"/>
      <c r="M43" s="126"/>
      <c r="O43" s="10"/>
    </row>
    <row r="44" spans="2:33" ht="21.15" customHeight="1" x14ac:dyDescent="0.4">
      <c r="B44" s="32">
        <v>1</v>
      </c>
      <c r="C44" s="76"/>
      <c r="D44" s="76"/>
      <c r="E44" s="76"/>
      <c r="F44" s="76"/>
      <c r="G44" s="20"/>
      <c r="H44" s="124"/>
      <c r="I44" s="125"/>
      <c r="J44" s="125"/>
      <c r="K44" s="125"/>
      <c r="L44" s="125"/>
      <c r="M44" s="126"/>
      <c r="O44" s="10"/>
    </row>
    <row r="45" spans="2:33" ht="21.15" customHeight="1" x14ac:dyDescent="0.4">
      <c r="B45" s="33">
        <f>B44+1</f>
        <v>2</v>
      </c>
      <c r="C45" s="76"/>
      <c r="D45" s="76"/>
      <c r="E45" s="76"/>
      <c r="F45" s="76"/>
      <c r="G45" s="20"/>
      <c r="H45" s="124"/>
      <c r="I45" s="125"/>
      <c r="J45" s="125"/>
      <c r="K45" s="125"/>
      <c r="L45" s="125"/>
      <c r="M45" s="126"/>
      <c r="O45" s="10"/>
      <c r="Q45" s="42"/>
      <c r="R45" s="42"/>
      <c r="S45" s="42"/>
    </row>
    <row r="46" spans="2:33" ht="21.15" customHeight="1" x14ac:dyDescent="0.4">
      <c r="B46" s="33">
        <f t="shared" ref="B46:B63" si="0">B45+1</f>
        <v>3</v>
      </c>
      <c r="C46" s="76"/>
      <c r="D46" s="76"/>
      <c r="E46" s="76"/>
      <c r="F46" s="76"/>
      <c r="G46" s="20"/>
      <c r="H46" s="124"/>
      <c r="I46" s="125"/>
      <c r="J46" s="125"/>
      <c r="K46" s="125"/>
      <c r="L46" s="125"/>
      <c r="M46" s="126"/>
      <c r="O46" s="10"/>
      <c r="Q46" s="42"/>
      <c r="R46" s="42"/>
      <c r="S46" s="42"/>
      <c r="AC46" s="43"/>
      <c r="AD46" s="43"/>
      <c r="AE46" s="43"/>
      <c r="AF46" s="43"/>
      <c r="AG46" s="43"/>
    </row>
    <row r="47" spans="2:33" ht="21.15" customHeight="1" x14ac:dyDescent="0.4">
      <c r="B47" s="33">
        <f t="shared" si="0"/>
        <v>4</v>
      </c>
      <c r="C47" s="76"/>
      <c r="D47" s="76"/>
      <c r="E47" s="76"/>
      <c r="F47" s="76"/>
      <c r="G47" s="20"/>
      <c r="H47" s="127"/>
      <c r="I47" s="128"/>
      <c r="J47" s="128"/>
      <c r="K47" s="128"/>
      <c r="L47" s="128"/>
      <c r="M47" s="129"/>
      <c r="O47" s="10"/>
      <c r="Q47" s="42"/>
      <c r="R47" s="42"/>
      <c r="S47" s="42"/>
      <c r="AC47" s="43"/>
      <c r="AD47" s="43"/>
      <c r="AE47" s="43"/>
      <c r="AF47" s="43"/>
      <c r="AG47" s="43"/>
    </row>
    <row r="48" spans="2:33" ht="21.15" customHeight="1" x14ac:dyDescent="0.4">
      <c r="B48" s="33">
        <f t="shared" si="0"/>
        <v>5</v>
      </c>
      <c r="C48" s="76"/>
      <c r="D48" s="76"/>
      <c r="E48" s="76"/>
      <c r="F48" s="76"/>
      <c r="G48" s="20"/>
      <c r="Q48" s="42"/>
      <c r="R48" s="42"/>
      <c r="S48" s="42"/>
      <c r="AC48" s="43"/>
      <c r="AD48" s="43"/>
      <c r="AE48" s="43"/>
      <c r="AF48" s="43"/>
      <c r="AG48" s="43"/>
    </row>
    <row r="49" spans="2:33" ht="21.15" customHeight="1" x14ac:dyDescent="0.4">
      <c r="B49" s="33">
        <f t="shared" si="0"/>
        <v>6</v>
      </c>
      <c r="C49" s="76"/>
      <c r="D49" s="76"/>
      <c r="E49" s="76"/>
      <c r="F49" s="76"/>
      <c r="G49" s="20"/>
      <c r="H49" s="118" t="s">
        <v>134</v>
      </c>
      <c r="I49" s="119"/>
      <c r="J49" s="119"/>
      <c r="K49" s="119"/>
      <c r="L49" s="119"/>
      <c r="M49" s="120"/>
      <c r="Q49" s="42"/>
      <c r="R49" s="42"/>
      <c r="S49" s="42"/>
      <c r="AC49" s="43"/>
      <c r="AD49" s="43"/>
      <c r="AE49" s="43"/>
      <c r="AF49" s="43"/>
      <c r="AG49" s="43"/>
    </row>
    <row r="50" spans="2:33" ht="21.15" customHeight="1" x14ac:dyDescent="0.4">
      <c r="B50" s="33">
        <f t="shared" si="0"/>
        <v>7</v>
      </c>
      <c r="C50" s="76"/>
      <c r="D50" s="76"/>
      <c r="E50" s="76"/>
      <c r="F50" s="76"/>
      <c r="G50" s="20"/>
      <c r="H50" s="130" t="str">
        <f>IF(Messages!$H$15&gt;0,Messages!D5&amp;CHAR(10)&amp;"Call ORCAA if you have questions.",IF(COUNT(C44:F63)&gt;0,"No Issues Identified."&amp;CHAR(10)&amp;CHAR(10)&amp;"Please remember to include the analyzer printouts and the calibration gas certificates with your submittal.",""))</f>
        <v/>
      </c>
      <c r="I50" s="131"/>
      <c r="J50" s="131"/>
      <c r="K50" s="131"/>
      <c r="L50" s="131"/>
      <c r="M50" s="132"/>
      <c r="Q50" s="42"/>
      <c r="R50" s="42"/>
      <c r="S50" s="42"/>
      <c r="AC50" s="43"/>
      <c r="AD50" s="43"/>
      <c r="AE50" s="43"/>
      <c r="AF50" s="43"/>
      <c r="AG50" s="43"/>
    </row>
    <row r="51" spans="2:33" ht="21.15" customHeight="1" x14ac:dyDescent="0.4">
      <c r="B51" s="33">
        <f t="shared" si="0"/>
        <v>8</v>
      </c>
      <c r="C51" s="76"/>
      <c r="D51" s="76"/>
      <c r="E51" s="76"/>
      <c r="F51" s="76"/>
      <c r="G51" s="20"/>
      <c r="H51" s="133"/>
      <c r="I51" s="134"/>
      <c r="J51" s="134"/>
      <c r="K51" s="134"/>
      <c r="L51" s="134"/>
      <c r="M51" s="135"/>
      <c r="Q51" s="42"/>
      <c r="R51" s="42"/>
      <c r="S51" s="42"/>
      <c r="AC51" s="43"/>
      <c r="AD51" s="43"/>
      <c r="AE51" s="43"/>
      <c r="AF51" s="43"/>
      <c r="AG51" s="43"/>
    </row>
    <row r="52" spans="2:33" ht="21.15" customHeight="1" x14ac:dyDescent="0.4">
      <c r="B52" s="33">
        <f t="shared" si="0"/>
        <v>9</v>
      </c>
      <c r="C52" s="76"/>
      <c r="D52" s="76"/>
      <c r="E52" s="76"/>
      <c r="F52" s="76"/>
      <c r="G52" s="20"/>
      <c r="H52" s="133"/>
      <c r="I52" s="134"/>
      <c r="J52" s="134"/>
      <c r="K52" s="134"/>
      <c r="L52" s="134"/>
      <c r="M52" s="135"/>
    </row>
    <row r="53" spans="2:33" ht="21.15" customHeight="1" x14ac:dyDescent="0.4">
      <c r="B53" s="33">
        <f t="shared" si="0"/>
        <v>10</v>
      </c>
      <c r="C53" s="76"/>
      <c r="D53" s="76"/>
      <c r="E53" s="76"/>
      <c r="F53" s="76"/>
      <c r="G53" s="20"/>
      <c r="H53" s="133"/>
      <c r="I53" s="134"/>
      <c r="J53" s="134"/>
      <c r="K53" s="134"/>
      <c r="L53" s="134"/>
      <c r="M53" s="135"/>
    </row>
    <row r="54" spans="2:33" ht="21.15" customHeight="1" x14ac:dyDescent="0.4">
      <c r="B54" s="33">
        <f t="shared" si="0"/>
        <v>11</v>
      </c>
      <c r="C54" s="79"/>
      <c r="D54" s="79"/>
      <c r="E54" s="79"/>
      <c r="F54" s="80"/>
      <c r="G54" s="20"/>
      <c r="H54" s="133"/>
      <c r="I54" s="134"/>
      <c r="J54" s="134"/>
      <c r="K54" s="134"/>
      <c r="L54" s="134"/>
      <c r="M54" s="135"/>
    </row>
    <row r="55" spans="2:33" ht="21.15" customHeight="1" x14ac:dyDescent="0.4">
      <c r="B55" s="33">
        <f t="shared" si="0"/>
        <v>12</v>
      </c>
      <c r="C55" s="79"/>
      <c r="D55" s="79"/>
      <c r="E55" s="79"/>
      <c r="F55" s="80"/>
      <c r="G55" s="20"/>
      <c r="H55" s="133"/>
      <c r="I55" s="134"/>
      <c r="J55" s="134"/>
      <c r="K55" s="134"/>
      <c r="L55" s="134"/>
      <c r="M55" s="135"/>
    </row>
    <row r="56" spans="2:33" ht="21.15" customHeight="1" x14ac:dyDescent="0.4">
      <c r="B56" s="33">
        <f t="shared" si="0"/>
        <v>13</v>
      </c>
      <c r="C56" s="79"/>
      <c r="D56" s="79"/>
      <c r="E56" s="79"/>
      <c r="F56" s="80"/>
      <c r="G56" s="20"/>
      <c r="H56" s="133"/>
      <c r="I56" s="134"/>
      <c r="J56" s="134"/>
      <c r="K56" s="134"/>
      <c r="L56" s="134"/>
      <c r="M56" s="135"/>
    </row>
    <row r="57" spans="2:33" ht="21.15" customHeight="1" x14ac:dyDescent="0.4">
      <c r="B57" s="33">
        <f t="shared" si="0"/>
        <v>14</v>
      </c>
      <c r="C57" s="79"/>
      <c r="D57" s="79"/>
      <c r="E57" s="79"/>
      <c r="F57" s="80"/>
      <c r="G57" s="20"/>
      <c r="H57" s="133"/>
      <c r="I57" s="134"/>
      <c r="J57" s="134"/>
      <c r="K57" s="134"/>
      <c r="L57" s="134"/>
      <c r="M57" s="135"/>
    </row>
    <row r="58" spans="2:33" ht="21.15" customHeight="1" x14ac:dyDescent="0.4">
      <c r="B58" s="33">
        <f t="shared" si="0"/>
        <v>15</v>
      </c>
      <c r="C58" s="79"/>
      <c r="D58" s="79"/>
      <c r="E58" s="79"/>
      <c r="F58" s="80"/>
      <c r="G58" s="20"/>
      <c r="H58" s="133"/>
      <c r="I58" s="134"/>
      <c r="J58" s="134"/>
      <c r="K58" s="134"/>
      <c r="L58" s="134"/>
      <c r="M58" s="135"/>
      <c r="P58"/>
      <c r="Q58"/>
      <c r="R58"/>
      <c r="S58"/>
    </row>
    <row r="59" spans="2:33" ht="21.15" customHeight="1" x14ac:dyDescent="0.4">
      <c r="B59" s="33">
        <f t="shared" si="0"/>
        <v>16</v>
      </c>
      <c r="C59" s="79"/>
      <c r="D59" s="79"/>
      <c r="E59" s="79"/>
      <c r="F59" s="80"/>
      <c r="G59" s="20"/>
      <c r="H59" s="133"/>
      <c r="I59" s="134"/>
      <c r="J59" s="134"/>
      <c r="K59" s="134"/>
      <c r="L59" s="134"/>
      <c r="M59" s="135"/>
      <c r="P59"/>
      <c r="Q59"/>
      <c r="R59"/>
      <c r="S59"/>
    </row>
    <row r="60" spans="2:33" ht="21.15" customHeight="1" x14ac:dyDescent="0.4">
      <c r="B60" s="33">
        <f t="shared" si="0"/>
        <v>17</v>
      </c>
      <c r="C60" s="79"/>
      <c r="D60" s="79"/>
      <c r="E60" s="79"/>
      <c r="F60" s="80"/>
      <c r="G60" s="20"/>
      <c r="H60" s="133"/>
      <c r="I60" s="134"/>
      <c r="J60" s="134"/>
      <c r="K60" s="134"/>
      <c r="L60" s="134"/>
      <c r="M60" s="135"/>
      <c r="P60"/>
      <c r="Q60"/>
      <c r="R60"/>
      <c r="S60"/>
    </row>
    <row r="61" spans="2:33" ht="21.15" customHeight="1" x14ac:dyDescent="0.4">
      <c r="B61" s="33">
        <f t="shared" si="0"/>
        <v>18</v>
      </c>
      <c r="C61" s="79"/>
      <c r="D61" s="79"/>
      <c r="E61" s="79"/>
      <c r="F61" s="80"/>
      <c r="G61" s="20"/>
      <c r="H61" s="133"/>
      <c r="I61" s="134"/>
      <c r="J61" s="134"/>
      <c r="K61" s="134"/>
      <c r="L61" s="134"/>
      <c r="M61" s="135"/>
      <c r="P61"/>
      <c r="Q61"/>
      <c r="R61"/>
      <c r="S61"/>
    </row>
    <row r="62" spans="2:33" ht="21.15" customHeight="1" x14ac:dyDescent="0.4">
      <c r="B62" s="33">
        <f t="shared" si="0"/>
        <v>19</v>
      </c>
      <c r="C62" s="79"/>
      <c r="D62" s="79"/>
      <c r="E62" s="79"/>
      <c r="F62" s="80"/>
      <c r="G62" s="20"/>
      <c r="H62" s="133"/>
      <c r="I62" s="134"/>
      <c r="J62" s="134"/>
      <c r="K62" s="134"/>
      <c r="L62" s="134"/>
      <c r="M62" s="135"/>
      <c r="P62"/>
      <c r="Q62"/>
      <c r="R62"/>
      <c r="S62"/>
    </row>
    <row r="63" spans="2:33" ht="21.15" customHeight="1" x14ac:dyDescent="0.35">
      <c r="B63" s="33">
        <f t="shared" si="0"/>
        <v>20</v>
      </c>
      <c r="C63" s="79"/>
      <c r="D63" s="79"/>
      <c r="E63" s="79"/>
      <c r="F63" s="80"/>
      <c r="G63" s="16"/>
      <c r="H63" s="133"/>
      <c r="I63" s="134"/>
      <c r="J63" s="134"/>
      <c r="K63" s="134"/>
      <c r="L63" s="134"/>
      <c r="M63" s="135"/>
      <c r="P63"/>
      <c r="Q63"/>
      <c r="R63"/>
      <c r="S63"/>
    </row>
    <row r="64" spans="2:33" ht="21.15" customHeight="1" x14ac:dyDescent="0.35">
      <c r="B64" s="81" t="s">
        <v>145</v>
      </c>
      <c r="C64" s="34" t="str">
        <f>IF(COUNT(C44:C63)=0,"No Data",AVERAGE(C44:C63))</f>
        <v>No Data</v>
      </c>
      <c r="D64" s="92" t="str">
        <f>IF(COUNT(D44:D63)=0,"No Data",AVERAGE(D44:D63))</f>
        <v>No Data</v>
      </c>
      <c r="E64" s="92" t="str">
        <f>IF(COUNT(E44:E63)=0,"No Data",AVERAGE(E44:E63))</f>
        <v>No Data</v>
      </c>
      <c r="F64" s="39" t="str">
        <f>IF(COUNT(F44:F63)=0,"No Data",AVERAGE(F44:F63))</f>
        <v>No Data</v>
      </c>
      <c r="G64" s="16"/>
      <c r="H64" s="133"/>
      <c r="I64" s="134"/>
      <c r="J64" s="134"/>
      <c r="K64" s="134"/>
      <c r="L64" s="134"/>
      <c r="M64" s="135"/>
      <c r="Q64"/>
      <c r="R64"/>
      <c r="S64"/>
    </row>
    <row r="65" spans="2:19" ht="21.15" customHeight="1" thickBot="1" x14ac:dyDescent="0.4">
      <c r="B65" s="139" t="s">
        <v>144</v>
      </c>
      <c r="C65" s="140"/>
      <c r="D65" s="93" t="str">
        <f>IF(OR(ISBLANK(D35),ISBLANK(D36),ISBLANK(D37)),"No Span",IF(OR(ISBLANK(D38),ISBLANK(D39)),"No Zero",IF(COUNT(D44:D63)=0,"No Data",IF(((D64-((D38+D39)/2))*(D35/(((D36+D37)/2)-(D38+D39)/2)))&lt;0,0,(D64-((D38+D39)/2))*(D35/(((D36+D37)/2)-(D38+D39)/2))))))</f>
        <v>No Span</v>
      </c>
      <c r="E65" s="93" t="str">
        <f>IF(OR(ISBLANK(E35),ISBLANK(E36),ISBLANK(E37)),"No Span",IF(OR(ISBLANK(E38),ISBLANK(E39)),"No Zero",IF(COUNT(E44:E63)=0,"No Data",IF(((E64-((E38+E39)/2))*(E35/(((E36+E37)/2)-(E38+E39)/2)))&lt;0,0,(E64-((E38+E39)/2))*(E35/(((E36+E37)/2)-(E38+E39)/2))))))</f>
        <v>No Span</v>
      </c>
      <c r="F65" s="39" t="str">
        <f>IF(OR(ISBLANK(F35),ISBLANK(F36),ISBLANK(F37)),"No Span",IF(OR(ISBLANK(F38),ISBLANK(F39)),"No Zero",IF(COUNT(F44:F63)=0,"No Data",(F64-((F38+F39)/2))*(F35/(((F36+F37)/2)-(F38+F39)/2)))))</f>
        <v>No Span</v>
      </c>
      <c r="G65" s="21"/>
      <c r="H65" s="136"/>
      <c r="I65" s="137"/>
      <c r="J65" s="137"/>
      <c r="K65" s="137"/>
      <c r="L65" s="137"/>
      <c r="M65" s="138"/>
      <c r="P65"/>
      <c r="Q65"/>
      <c r="R65"/>
      <c r="S65"/>
    </row>
    <row r="66" spans="2:19" ht="18.5" thickBot="1" x14ac:dyDescent="0.4">
      <c r="B66" s="110" t="s">
        <v>143</v>
      </c>
      <c r="C66" s="111"/>
      <c r="D66" s="40" t="str">
        <f>IF(OR(ISBLANK(D35),ISBLANK(D36),ISBLANK(D37)),"No Span",IF(OR(ISBLANK(D38),ISBLANK(D39)),"No Zero",IF(COUNT(D44:D63)=0,"No Data",IF(ISBLANK($F$30),"No O₂ Corr",IF(COUNT($F44:$F63)=0,"No O₂ Data",IF((D65*(20.9-$F$30)/(20.9-$F$65))&lt;0,0,D65*(20.9-$F$30)/(20.9-$F$65)))))))</f>
        <v>No Span</v>
      </c>
      <c r="E66" s="40" t="str">
        <f>IF(OR(ISBLANK(E35),ISBLANK(E36),ISBLANK(E37)),"No Span",IF(OR(ISBLANK(E38),ISBLANK(E39)),"No Zero",IF(COUNT(E44:E63)=0,"No Data",IF(ISBLANK($F$30),"No O₂ Corr",IF(COUNT($F44:$F63)=0,"No O₂ Data",IF((E65*(20.9-$F$30)/(20.9-$F$65))&lt;0,0,E65*(20.9-$F$30)/(20.9-$F$65)))))))</f>
        <v>No Span</v>
      </c>
      <c r="F66" s="94"/>
      <c r="H66" s="61"/>
      <c r="I66" s="61"/>
      <c r="J66" s="61"/>
      <c r="K66" s="61"/>
      <c r="L66" s="61"/>
      <c r="M66" s="61"/>
      <c r="P66"/>
      <c r="Q66"/>
      <c r="R66"/>
      <c r="S66"/>
    </row>
    <row r="67" spans="2:19" ht="21.15" customHeight="1" x14ac:dyDescent="0.35">
      <c r="B67"/>
      <c r="C67"/>
      <c r="D67"/>
      <c r="E67"/>
      <c r="F67"/>
      <c r="G67" s="38"/>
      <c r="M67" s="41" t="s">
        <v>164</v>
      </c>
    </row>
    <row r="68" spans="2:19" ht="21.15" customHeight="1" x14ac:dyDescent="0.35">
      <c r="B68" s="60" t="s">
        <v>148</v>
      </c>
      <c r="C68" s="38"/>
      <c r="D68" s="38"/>
      <c r="E68" s="38"/>
      <c r="F68" s="38"/>
    </row>
    <row r="69" spans="2:19" ht="21.15" customHeight="1" x14ac:dyDescent="0.35">
      <c r="H69" s="38"/>
      <c r="I69" s="38"/>
      <c r="J69" s="38"/>
      <c r="K69" s="38"/>
      <c r="L69" s="38"/>
      <c r="M69" s="38"/>
    </row>
    <row r="71" spans="2:19" x14ac:dyDescent="0.35">
      <c r="D71" s="22"/>
      <c r="E71" s="22"/>
    </row>
    <row r="81" ht="21.15" customHeight="1" x14ac:dyDescent="0.35"/>
  </sheetData>
  <mergeCells count="39">
    <mergeCell ref="H31:L31"/>
    <mergeCell ref="H32:L32"/>
    <mergeCell ref="B31:C31"/>
    <mergeCell ref="F28:F29"/>
    <mergeCell ref="E28:E29"/>
    <mergeCell ref="D28:D29"/>
    <mergeCell ref="B28:C29"/>
    <mergeCell ref="B66:C66"/>
    <mergeCell ref="H38:M38"/>
    <mergeCell ref="H39:M47"/>
    <mergeCell ref="H50:M65"/>
    <mergeCell ref="B1:M1"/>
    <mergeCell ref="D3:F3"/>
    <mergeCell ref="D6:F6"/>
    <mergeCell ref="D7:F7"/>
    <mergeCell ref="D8:F8"/>
    <mergeCell ref="J3:M3"/>
    <mergeCell ref="H3:I3"/>
    <mergeCell ref="D9:F9"/>
    <mergeCell ref="D10:F10"/>
    <mergeCell ref="D17:F17"/>
    <mergeCell ref="D11:F11"/>
    <mergeCell ref="D12:F12"/>
    <mergeCell ref="D19:F19"/>
    <mergeCell ref="H6:M26"/>
    <mergeCell ref="B30:C30"/>
    <mergeCell ref="H49:M49"/>
    <mergeCell ref="B65:C65"/>
    <mergeCell ref="D14:F14"/>
    <mergeCell ref="D15:F15"/>
    <mergeCell ref="D16:F16"/>
    <mergeCell ref="B33:C34"/>
    <mergeCell ref="D33:D34"/>
    <mergeCell ref="E33:E34"/>
    <mergeCell ref="H28:M29"/>
    <mergeCell ref="H35:M36"/>
    <mergeCell ref="F33:F34"/>
    <mergeCell ref="H33:L33"/>
    <mergeCell ref="H30:L30"/>
  </mergeCells>
  <conditionalFormatting sqref="D66">
    <cfRule type="cellIs" dxfId="4" priority="6" operator="greaterThan">
      <formula>D30</formula>
    </cfRule>
  </conditionalFormatting>
  <conditionalFormatting sqref="F66">
    <cfRule type="cellIs" dxfId="3" priority="2" operator="greaterThan">
      <formula>F30</formula>
    </cfRule>
    <cfRule type="cellIs" dxfId="2" priority="3" operator="greaterThan">
      <formula>F30</formula>
    </cfRule>
  </conditionalFormatting>
  <conditionalFormatting sqref="E66">
    <cfRule type="cellIs" dxfId="1" priority="1" operator="greaterThan">
      <formula>E30</formula>
    </cfRule>
  </conditionalFormatting>
  <dataValidations count="33">
    <dataValidation allowBlank="1" showInputMessage="1" showErrorMessage="1" promptTitle="[40 CFR 63.11223(b)(2)]" prompt="Inspect the flame pattern, as applicable, and adjust the burner as necessary to optimize the flame pattern. The adjustment should be consistent with the manufacturer's specifications, if available" sqref="N31" xr:uid="{00000000-0002-0000-0100-000000000000}"/>
    <dataValidation allowBlank="1" showInputMessage="1" showErrorMessage="1" promptTitle="[40 CFR 63.11223(b)(1)]" prompt="As applicable, inspect the burner, and clean or replace any components of the burner as necessary (you may delay the burner inspection until the next scheduled unit shutdown, not to exceed 36 months from the previous inspection)" sqref="N30" xr:uid="{00000000-0002-0000-0100-000001000000}"/>
    <dataValidation allowBlank="1" showInputMessage="1" showErrorMessage="1" promptTitle="[40 CFR 63.11223(b)(3)]" prompt="Inspect the system controlling the air-to-fuel ratio, as applicable, and ensure that it is correctly calibrated and functioning properly (you may delay the inspection until the next scheduled unit shutdown, not to exceed 36 mo from the previous inspection" sqref="N32" xr:uid="{00000000-0002-0000-0100-000002000000}"/>
    <dataValidation allowBlank="1" showInputMessage="1" showErrorMessage="1" promptTitle="[40 CFR 63.11223(b)(4)]" prompt="Optimize total emissions of CO. This optimization should be consistent with the manufacturer's specifications, if available, and with any nitrogen oxide requirement to which the unit is subject" sqref="N33" xr:uid="{00000000-0002-0000-0100-000003000000}"/>
    <dataValidation allowBlank="1" showInputMessage="1" showErrorMessage="1" prompt="Enter the Emission Unit ID from the ORCAA air permit_x000a_ for the unit that is being tuned." sqref="D6:F6" xr:uid="{00000000-0002-0000-0100-000004000000}"/>
    <dataValidation allowBlank="1" showInputMessage="1" showErrorMessage="1" prompt="Enter the name of the Facility" sqref="D3:F4" xr:uid="{00000000-0002-0000-0100-000005000000}"/>
    <dataValidation allowBlank="1" showInputMessage="1" showErrorMessage="1" prompt="Enter the manufacturer name of the combustion analyzer" sqref="D16:F16" xr:uid="{00000000-0002-0000-0100-000006000000}"/>
    <dataValidation allowBlank="1" showInputMessage="1" showErrorMessage="1" prompt="Enter the model number of the combustion analyzer" sqref="D17:F17" xr:uid="{00000000-0002-0000-0100-000007000000}"/>
    <dataValidation allowBlank="1" showInputMessage="1" showErrorMessage="1" prompt="Enter the serial number of the boiler, heater, or other combustion unit being tuned._x000a__x000a_Verify this information from the ORCAA air permit if applicable. " sqref="D9:F9" xr:uid="{00000000-0002-0000-0100-000008000000}"/>
    <dataValidation allowBlank="1" showInputMessage="1" showErrorMessage="1" prompt="Enter the burner manufacturer name._x000a__x000a_Verify this information from the ORCAA air permit if applicable. " sqref="D10:F10" xr:uid="{00000000-0002-0000-0100-000009000000}"/>
    <dataValidation allowBlank="1" showInputMessage="1" showErrorMessage="1" prompt="Enter the burner model number._x000a__x000a_Verify this information from the ORCAA air permit if applicable. " sqref="D11:F11" xr:uid="{00000000-0002-0000-0100-00000A000000}"/>
    <dataValidation allowBlank="1" showInputMessage="1" showErrorMessage="1" prompt="Enter the burner serial number._x000a__x000a_Verify this information from the ORCAA air permit if applicable. " sqref="D12:F12" xr:uid="{00000000-0002-0000-0100-00000B000000}"/>
    <dataValidation allowBlank="1" showInputMessage="1" showErrorMessage="1" prompt="Enter the name of the company performing the tune-up." sqref="D14:F14" xr:uid="{00000000-0002-0000-0100-00000C000000}"/>
    <dataValidation allowBlank="1" showInputMessage="1" showErrorMessage="1" prompt="Enter the name of the person perfoming the tune-up" sqref="D15:F15" xr:uid="{00000000-0002-0000-0100-00000D000000}"/>
    <dataValidation allowBlank="1" showInputMessage="1" showErrorMessage="1" prompt="Enter the manufacturer name of the boiler, heater, or other combustion unit being tuned._x000a__x000a_Verify this information from the ORCAA air permit if applicable. " sqref="D7:F7" xr:uid="{00000000-0002-0000-0100-00000E000000}"/>
    <dataValidation allowBlank="1" showInputMessage="1" showErrorMessage="1" prompt="Enter the model number of the boiler, heater, or other combustion unit being tuned._x000a__x000a_Verify this information from the ORCAA air permit if applicable. " sqref="D8:F8" xr:uid="{00000000-0002-0000-0100-00000F000000}"/>
    <dataValidation allowBlank="1" showInputMessage="1" showErrorMessage="1" prompt="Enter the design or maximum firing rate for the unit. This information may be in the manufacturer's data sheet or in the technical support documentation for the ORCAA air permit if applicable." sqref="D20" xr:uid="{00000000-0002-0000-0100-000010000000}"/>
    <dataValidation allowBlank="1" showInputMessage="1" showErrorMessage="1" prompt="Enter the firing rate of the unit while emissions were being monitored . If this is a calculated value, include the calculations in the notes" sqref="D21" xr:uid="{00000000-0002-0000-0100-000011000000}"/>
    <dataValidation allowBlank="1" showInputMessage="1" showErrorMessage="1" prompt="Enter the time that the pre-test calibration was performed" sqref="E23" xr:uid="{00000000-0002-0000-0100-000012000000}"/>
    <dataValidation allowBlank="1" showInputMessage="1" showErrorMessage="1" prompt="Enter the time that the post-test calibration was performed" sqref="E24" xr:uid="{00000000-0002-0000-0100-000013000000}"/>
    <dataValidation allowBlank="1" showInputMessage="1" showErrorMessage="1" prompt="Enter the Air Discharge Permit number" sqref="B30:B31" xr:uid="{00000000-0002-0000-0100-000014000000}"/>
    <dataValidation type="list" allowBlank="1" showInputMessage="1" showErrorMessage="1" prompt="Enter the NOₓ limit in ppm._x000a__x000a_Note, leave blank if there is no ppm limit (e.g only a lb/hr or ton/yr limit)" sqref="D31" xr:uid="{00000000-0002-0000-0100-000015000000}">
      <formula1>"Permit Limit, Manufacturer Recommendation, Standard, N/A"</formula1>
    </dataValidation>
    <dataValidation type="list" allowBlank="1" showInputMessage="1" showErrorMessage="1" prompt="Enter the CO limit in ppm._x000a__x000a_Note, leave blank if there is no ppm limit (e.g only a lb/hr or ton/yr limit)" sqref="E31" xr:uid="{00000000-0002-0000-0100-000016000000}">
      <formula1>"Permit Limit, Manufacturer Recommendation, Standard, N/A"</formula1>
    </dataValidation>
    <dataValidation type="list" allowBlank="1" showInputMessage="1" showErrorMessage="1" error="Values must be greater than zero. Be sure not to enter a &quot;%&quot; into the cell, as excel treats it as less than one. For example, for 3% enter only 3." prompt="Enter the O₂ correction from the Air Discharge Permit. Typically this is 3% for natural gas or 7% for fuel oil._x000a__x000a_If there are questions, call SWCAA" sqref="F31" xr:uid="{00000000-0002-0000-0100-000017000000}">
      <formula1>"Permit Limit, Manufacturer Recommendation, Standard, N/A"</formula1>
    </dataValidation>
    <dataValidation allowBlank="1" showInputMessage="1" showErrorMessage="1" prompt="Enter the NOₓ concentration from the span gas cylinder" sqref="D35:E35" xr:uid="{00000000-0002-0000-0100-000018000000}"/>
    <dataValidation allowBlank="1" showInputMessage="1" showErrorMessage="1" prompt="This should typically be 20.9 for ambient, unless you have an O₂ standard" sqref="F35" xr:uid="{00000000-0002-0000-0100-000019000000}"/>
    <dataValidation allowBlank="1" showInputMessage="1" showErrorMessage="1" prompt="For the O₂ zero, use your NOₓ/CO span gas cylinder, which should have zero oxygen" sqref="F38" xr:uid="{00000000-0002-0000-0100-00001A000000}"/>
    <dataValidation type="list" allowBlank="1" showInputMessage="1" showErrorMessage="1" prompt="Enter &quot;Yes&quot; if the unit is subject to emissions limits for either NOx or CO.  Emissions limits could come from an air permit issued by ORCAA, an applicable federal air standard or an applicable state or ORCAA air standard._x000a_" sqref="F26" xr:uid="{1E2242F7-AB75-4DD3-A869-C2353870709F}">
      <formula1>"Yes, No"</formula1>
    </dataValidation>
    <dataValidation allowBlank="1" showInputMessage="1" showErrorMessage="1" prompt="Enter the NOₓ Tune-Up target in ppm_x000a__x000a_The Tune-Up target is either:_x000a_  1. The NOx concentration limit from the air permit in ppm, if there is a limit, or,_x000a_  2. The manufacturer's recommended tune-up target in ppm._x000a__x000a_Note: A Tune-Up target must be specified." sqref="D30" xr:uid="{226DDA09-3F6C-4897-B4DB-53EC3C542B1C}"/>
    <dataValidation allowBlank="1" showInputMessage="1" showErrorMessage="1" prompt="Enter the CO Tune-Up target in ppm_x000a__x000a_The Tune-Up target is either:_x000a_  1. The CO concentration limit from the air permit in ppm, if there is a limit, or,_x000a_  2. The manufacturer's recommended target in ppm._x000a__x000a_Note: A Tune-Up target must be specified." sqref="E30" xr:uid="{97E2DC35-97C0-4AA7-9592-D8EA596AC040}"/>
    <dataValidation type="decimal" allowBlank="1" showInputMessage="1" showErrorMessage="1" error="Values must be greater than zero. Be sure not to enter a &quot;%&quot; into the cell, as excel treats it as less than one. For example, for 3% enter only 3." prompt="Enter the O₂ correction specified in the emissions limit, or, if there are no limits, the O2 correction corresponding to the manufacturer tune-up targets. Typically this is 3% for natural gas or 7% for fuel oil._x000a__x000a_If there are questions, call ORCAA." sqref="F30" xr:uid="{6D6796D6-F31C-4C3D-A053-B43CEF430756}">
      <formula1>3</formula1>
      <formula2>100</formula2>
    </dataValidation>
    <dataValidation type="list" allowBlank="1" showInputMessage="1" showErrorMessage="1" sqref="D19:F19" xr:uid="{EBF96926-A34A-4C46-BCA5-24828C53D905}">
      <formula1>"Natural gas, LPG, Diesel, Fuel Oil No 6, Alder bark dust, Bark, Coal, Digester gas, Gasoline, Hogged fuel, Landfill gas, LNG, Methane, Butane, Process gas, Propane, PS300, Sander dust, Wood waste, Wood waste and sander dust, Wood/Gas"</formula1>
    </dataValidation>
    <dataValidation type="list" allowBlank="1" showInputMessage="1" showErrorMessage="1" sqref="M30 M31 M32 M33" xr:uid="{8B5068B6-B394-43BC-8DC5-7CF3582DD256}">
      <formula1>"Yes, No"</formula1>
    </dataValidation>
  </dataValidations>
  <printOptions horizontalCentered="1" verticalCentered="1"/>
  <pageMargins left="0.3" right="0.3" top="0.3" bottom="0.3" header="0" footer="0"/>
  <pageSetup scale="54"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7" id="{AF1629D3-060C-4BF7-A1D1-5DB0854D9FBE}">
            <xm:f>Messages!$H$15=0</xm:f>
            <x14:dxf>
              <font>
                <b/>
                <i val="0"/>
                <color rgb="FF00B050"/>
              </font>
            </x14:dxf>
          </x14:cfRule>
          <xm:sqref>H50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S48"/>
  <sheetViews>
    <sheetView topLeftCell="C4" zoomScale="150" zoomScaleNormal="150" workbookViewId="0">
      <selection activeCell="C5" sqref="C5"/>
    </sheetView>
  </sheetViews>
  <sheetFormatPr defaultRowHeight="14" x14ac:dyDescent="0.3"/>
  <cols>
    <col min="2" max="2" width="12" customWidth="1"/>
    <col min="3" max="3" width="125.6328125" customWidth="1"/>
    <col min="14" max="14" width="37.36328125" bestFit="1" customWidth="1"/>
    <col min="15" max="15" width="10.6328125" bestFit="1" customWidth="1"/>
    <col min="17" max="17" width="21.453125" bestFit="1" customWidth="1"/>
    <col min="18" max="18" width="15.453125" bestFit="1" customWidth="1"/>
  </cols>
  <sheetData>
    <row r="1" spans="1:19" ht="15.5" x14ac:dyDescent="0.35">
      <c r="B1" s="44"/>
      <c r="D1" s="44"/>
      <c r="E1" s="44"/>
      <c r="F1" s="44"/>
      <c r="G1" s="44"/>
      <c r="H1" s="44"/>
      <c r="I1" s="44"/>
      <c r="J1" s="44"/>
      <c r="K1" s="44"/>
    </row>
    <row r="2" spans="1:19" ht="15.5" x14ac:dyDescent="0.35">
      <c r="B2" s="44"/>
      <c r="D2" s="44"/>
      <c r="E2" s="44"/>
      <c r="F2" s="44"/>
      <c r="G2" s="44"/>
      <c r="H2" s="44"/>
      <c r="I2" s="44"/>
      <c r="J2" s="44"/>
      <c r="K2" s="44"/>
    </row>
    <row r="3" spans="1:19" ht="18.5" thickBot="1" x14ac:dyDescent="0.45">
      <c r="B3" s="52" t="s">
        <v>118</v>
      </c>
      <c r="C3" s="53"/>
      <c r="D3" s="44"/>
      <c r="E3" s="44"/>
      <c r="F3" s="44"/>
      <c r="G3" s="44"/>
      <c r="H3" s="44"/>
      <c r="I3" s="44"/>
      <c r="J3" s="44"/>
      <c r="K3" s="44"/>
    </row>
    <row r="4" spans="1:19" ht="46.5" x14ac:dyDescent="0.35">
      <c r="A4" s="51" t="s">
        <v>119</v>
      </c>
      <c r="B4" s="51" t="s">
        <v>117</v>
      </c>
      <c r="C4" s="51" t="s">
        <v>116</v>
      </c>
      <c r="D4" s="44" t="s">
        <v>115</v>
      </c>
      <c r="E4" s="44"/>
      <c r="F4" s="48"/>
      <c r="G4" s="48"/>
      <c r="H4" s="48"/>
      <c r="I4" s="48"/>
      <c r="J4" s="48"/>
      <c r="K4" s="48"/>
      <c r="L4" s="54"/>
      <c r="N4" s="62" t="s">
        <v>2</v>
      </c>
      <c r="O4" s="63" t="s">
        <v>3</v>
      </c>
      <c r="P4" s="64" t="s">
        <v>108</v>
      </c>
      <c r="Q4" s="5"/>
      <c r="R4" s="71" t="s">
        <v>132</v>
      </c>
    </row>
    <row r="5" spans="1:19" ht="17.5" x14ac:dyDescent="0.35">
      <c r="A5" s="49">
        <v>1</v>
      </c>
      <c r="B5" s="49">
        <f>IF(OR(Messages!$S$10="No",'Monitoring Data Sheet'!D30="",AND('Monitoring Data Sheet'!D64&lt;'Monitoring Data Sheet'!D35,'Monitoring Data Sheet'!D35&lt;'Monitoring Data Sheet'!D30)),0,IF(OR(NOT(OR('Monitoring Data Sheet'!D35/2&gt;'Monitoring Data Sheet'!D30, 'Monitoring Data Sheet'!D35*2&lt;'Monitoring Data Sheet'!D30)),NOT(OR('Monitoring Data Sheet'!D35/2&gt;'Monitoring Data Sheet'!D64,'Monitoring Data Sheet'!D35*2&lt;'Monitoring Data Sheet'!D64))),0,1))</f>
        <v>0</v>
      </c>
      <c r="C5" s="50" t="s">
        <v>178</v>
      </c>
      <c r="D5" s="185" t="str">
        <f>IF(B5=1,C5&amp;CHAR(10),"")&amp;IF(B6=1,C6&amp;CHAR(10),"")&amp;IF(B7=1,C7&amp;CHAR(10),"")&amp;IF(B8=1,C8&amp;CHAR(10),"")&amp;IF(B9=1,C9&amp;CHAR(10),"")&amp;IF(B10=1,C10&amp;CHAR(10),"")&amp;IF(B11=1,C11&amp;CHAR(10),"")&amp;IF(B12=1,C12&amp;CHAR(10),"")&amp;IF(B13=1,C13&amp;CHAR(10),"")&amp;IF(B14=1,C14&amp;CHAR(10),"")&amp;IF(B15=1,C15&amp;CHAR(10),"")&amp;IF(B16=1,C16&amp;CHAR(10),"")&amp;IF(B17=1,C17&amp;CHAR(10),"")&amp;IF(B18=1,C18&amp;CHAR(10),"")&amp;IF(B19=1,C19&amp;CHAR(10),"")&amp;IF(B20=1,C20&amp;CHAR(10),"")&amp;IF(B21=1,C21&amp;CHAR(10),"")&amp;IF(B22=1,C22&amp;CHAR(10),"")&amp;IF(B23=1,C23&amp;CHAR(10),"")&amp;IF(B24=1,C24&amp;CHAR(10),"")&amp;IF(B25=1,C25&amp;CHAR(10),"")&amp;IF(B26=1,C26&amp;CHAR(10),"")&amp;IF(B27=1,C27&amp;CHAR(10),"")&amp;IF(B28=1,C28&amp;CHAR(10),"")&amp;IF(B29=1,C29&amp;CHAR(10),"")&amp;IF(B30=1,C30&amp;CHAR(10),"")&amp;IF(B31=1,C31&amp;CHAR(10),"")&amp;IF(B32=1,C32&amp;CHAR(10),"")&amp;IF(B33=1,C33&amp;CHAR(10),"")&amp;IF(B34=1,C34&amp;CHAR(10),"")&amp;IF(B35=1,C35&amp;CHAR(10),"")&amp;IF(B36=1,C36&amp;CHAR(10),"")&amp;IF(B37=1,C37&amp;CHAR(10),"")&amp;IF(B38=1,C38&amp;CHAR(10),"")&amp;IF(B39=1,C39&amp;CHAR(10),"")&amp;IF(B40=1,C40&amp;CHAR(10),"")&amp;IF(B41=1,C41&amp;CHAR(10),"")&amp;IF(B42=1,C42&amp;CHAR(10),"")&amp;IF(B43=1,C43&amp;CHAR(10),"")&amp;IF(B44=1,C44&amp;CHAR(10),"")</f>
        <v/>
      </c>
      <c r="E5" s="185"/>
      <c r="F5" s="185"/>
      <c r="G5" s="185"/>
      <c r="H5" s="185"/>
      <c r="I5" s="185"/>
      <c r="J5" s="185"/>
      <c r="K5" s="185"/>
      <c r="N5" s="65"/>
      <c r="O5" s="66"/>
      <c r="P5" s="67"/>
      <c r="Q5" t="s">
        <v>133</v>
      </c>
      <c r="R5" s="72"/>
      <c r="S5" t="s">
        <v>133</v>
      </c>
    </row>
    <row r="6" spans="1:19" ht="17.5" x14ac:dyDescent="0.35">
      <c r="A6" s="49">
        <v>2</v>
      </c>
      <c r="B6" s="49">
        <f>IF(OR(OR(Messages!$S$10="No",'Monitoring Data Sheet'!E30="",AND('Monitoring Data Sheet'!E64&lt;'Monitoring Data Sheet'!E35,'Monitoring Data Sheet'!E35&lt;'Monitoring Data Sheet'!E30)),OR(NOT(OR('Monitoring Data Sheet'!E35/2&gt;'Monitoring Data Sheet'!E30, 'Monitoring Data Sheet'!E35*2&lt;'Monitoring Data Sheet'!E30)),NOT(OR('Monitoring Data Sheet'!E35/2&gt;'Monitoring Data Sheet'!E64,'Monitoring Data Sheet'!E35*2&lt;'Monitoring Data Sheet'!E64)))),0,1)</f>
        <v>0</v>
      </c>
      <c r="C6" s="50" t="s">
        <v>179</v>
      </c>
      <c r="D6" s="185"/>
      <c r="E6" s="185"/>
      <c r="F6" s="185"/>
      <c r="G6" s="185"/>
      <c r="H6" s="185"/>
      <c r="I6" s="185"/>
      <c r="J6" s="185"/>
      <c r="K6" s="185"/>
      <c r="N6" s="65" t="s">
        <v>23</v>
      </c>
      <c r="O6" s="66">
        <v>8710</v>
      </c>
      <c r="P6" s="67">
        <v>1</v>
      </c>
      <c r="R6" s="73" t="s">
        <v>5</v>
      </c>
    </row>
    <row r="7" spans="1:19" ht="18" thickBot="1" x14ac:dyDescent="0.4">
      <c r="A7" s="49">
        <v>3</v>
      </c>
      <c r="B7" s="49">
        <f>IF(ABS('Monitoring Data Sheet'!D37-'Monitoring Data Sheet'!D36)&lt;=0.1*'Monitoring Data Sheet'!D36,0,1)</f>
        <v>0</v>
      </c>
      <c r="C7" s="50" t="s">
        <v>180</v>
      </c>
      <c r="D7" s="185"/>
      <c r="E7" s="185"/>
      <c r="F7" s="185"/>
      <c r="G7" s="185"/>
      <c r="H7" s="185"/>
      <c r="I7" s="185"/>
      <c r="J7" s="185"/>
      <c r="K7" s="185"/>
      <c r="N7" s="65" t="s">
        <v>21</v>
      </c>
      <c r="O7" s="66">
        <v>8710</v>
      </c>
      <c r="P7" s="67">
        <v>2</v>
      </c>
      <c r="Q7" s="1"/>
      <c r="R7" s="74" t="s">
        <v>7</v>
      </c>
    </row>
    <row r="8" spans="1:19" ht="17.5" x14ac:dyDescent="0.35">
      <c r="A8" s="49">
        <v>4</v>
      </c>
      <c r="B8" s="49">
        <f>IF(ABS('Monitoring Data Sheet'!D39-'Monitoring Data Sheet'!D38)&lt;=0.1*'Monitoring Data Sheet'!D36,0,1)</f>
        <v>0</v>
      </c>
      <c r="C8" s="50" t="s">
        <v>181</v>
      </c>
      <c r="D8" s="185"/>
      <c r="E8" s="185"/>
      <c r="F8" s="185"/>
      <c r="G8" s="185"/>
      <c r="H8" s="185"/>
      <c r="I8" s="185"/>
      <c r="J8" s="185"/>
      <c r="K8" s="185"/>
      <c r="N8" s="65" t="s">
        <v>10</v>
      </c>
      <c r="O8" s="66">
        <v>9190</v>
      </c>
      <c r="P8" s="67">
        <v>3</v>
      </c>
      <c r="Q8" s="1"/>
    </row>
    <row r="9" spans="1:19" ht="17.5" x14ac:dyDescent="0.35">
      <c r="A9" s="49">
        <v>5</v>
      </c>
      <c r="B9" s="49">
        <f>IF(ABS('Monitoring Data Sheet'!E37-'Monitoring Data Sheet'!E36)&lt;=0.1*'Monitoring Data Sheet'!E36,0,1)</f>
        <v>0</v>
      </c>
      <c r="C9" s="50" t="s">
        <v>182</v>
      </c>
      <c r="D9" s="185"/>
      <c r="E9" s="185"/>
      <c r="F9" s="185"/>
      <c r="G9" s="185"/>
      <c r="H9" s="185"/>
      <c r="I9" s="185"/>
      <c r="J9" s="185"/>
      <c r="K9" s="185"/>
      <c r="N9" s="65" t="s">
        <v>13</v>
      </c>
      <c r="O9" s="66">
        <v>9190</v>
      </c>
      <c r="P9" s="67">
        <v>4</v>
      </c>
      <c r="Q9" s="1"/>
    </row>
    <row r="10" spans="1:19" ht="17.5" x14ac:dyDescent="0.35">
      <c r="A10" s="49">
        <v>6</v>
      </c>
      <c r="B10" s="49">
        <f>IF(ABS('Monitoring Data Sheet'!E39-'Monitoring Data Sheet'!E38)&lt;=0.1*'Monitoring Data Sheet'!E36,0,1)</f>
        <v>0</v>
      </c>
      <c r="C10" s="50" t="s">
        <v>183</v>
      </c>
      <c r="D10" s="185"/>
      <c r="E10" s="185"/>
      <c r="F10" s="185"/>
      <c r="G10" s="185"/>
      <c r="H10" s="185"/>
      <c r="I10" s="185"/>
      <c r="J10" s="185"/>
      <c r="K10" s="185"/>
      <c r="N10" s="65" t="s">
        <v>4</v>
      </c>
      <c r="O10" s="66">
        <v>8611</v>
      </c>
      <c r="P10" s="67">
        <v>5</v>
      </c>
      <c r="Q10" s="1"/>
      <c r="R10" t="s">
        <v>204</v>
      </c>
      <c r="S10">
        <f>'Monitoring Data Sheet'!$F$26</f>
        <v>0</v>
      </c>
    </row>
    <row r="11" spans="1:19" ht="17.5" x14ac:dyDescent="0.35">
      <c r="A11" s="49">
        <v>7</v>
      </c>
      <c r="B11" s="49">
        <f>IF(ABS('Monitoring Data Sheet'!F37-'Monitoring Data Sheet'!F36)&lt;=0.1*'Monitoring Data Sheet'!F36,0,1)</f>
        <v>0</v>
      </c>
      <c r="C11" s="50" t="s">
        <v>184</v>
      </c>
      <c r="D11" s="185"/>
      <c r="E11" s="185"/>
      <c r="F11" s="185"/>
      <c r="G11" s="185"/>
      <c r="H11" s="185"/>
      <c r="I11" s="185"/>
      <c r="J11" s="185"/>
      <c r="K11" s="185"/>
      <c r="N11" s="65" t="s">
        <v>6</v>
      </c>
      <c r="O11" s="66">
        <v>9600</v>
      </c>
      <c r="P11" s="67">
        <v>5</v>
      </c>
      <c r="Q11" s="1"/>
    </row>
    <row r="12" spans="1:19" ht="17.5" x14ac:dyDescent="0.35">
      <c r="A12" s="49">
        <v>8</v>
      </c>
      <c r="B12" s="49">
        <f>IF(ABS('Monitoring Data Sheet'!F39-'Monitoring Data Sheet'!F38)&lt;=0.1*'Monitoring Data Sheet'!F36,0,1)</f>
        <v>0</v>
      </c>
      <c r="C12" s="50" t="s">
        <v>185</v>
      </c>
      <c r="D12" s="185"/>
      <c r="E12" s="185"/>
      <c r="F12" s="185"/>
      <c r="G12" s="185"/>
      <c r="H12" s="185"/>
      <c r="I12" s="185"/>
      <c r="J12" s="185"/>
      <c r="K12" s="185"/>
      <c r="N12" s="65" t="s">
        <v>9</v>
      </c>
      <c r="O12" s="66">
        <v>9780</v>
      </c>
      <c r="P12" s="67">
        <v>5</v>
      </c>
      <c r="Q12" s="1"/>
    </row>
    <row r="13" spans="1:19" ht="17.5" x14ac:dyDescent="0.35">
      <c r="A13" s="49">
        <v>9</v>
      </c>
      <c r="B13" s="49">
        <f>IF(ABS('Monitoring Data Sheet'!D36-'Monitoring Data Sheet'!D35)&lt;=(0.1*'Monitoring Data Sheet'!D35),0,1)</f>
        <v>0</v>
      </c>
      <c r="C13" s="50" t="s">
        <v>186</v>
      </c>
      <c r="D13" s="185"/>
      <c r="E13" s="185"/>
      <c r="F13" s="185"/>
      <c r="G13" s="185"/>
      <c r="H13" s="185"/>
      <c r="I13" s="185"/>
      <c r="J13" s="185"/>
      <c r="K13" s="185"/>
      <c r="N13" s="65" t="s">
        <v>12</v>
      </c>
      <c r="O13" s="66">
        <v>9450</v>
      </c>
      <c r="P13" s="67">
        <v>5</v>
      </c>
      <c r="Q13" s="1"/>
    </row>
    <row r="14" spans="1:19" ht="17.5" x14ac:dyDescent="0.35">
      <c r="A14" s="49">
        <v>10</v>
      </c>
      <c r="B14" s="49">
        <f>IF(ABS('Monitoring Data Sheet'!E36-'Monitoring Data Sheet'!E35)&lt;=(0.1*'Monitoring Data Sheet'!E35),0,1)</f>
        <v>0</v>
      </c>
      <c r="C14" s="50" t="s">
        <v>187</v>
      </c>
      <c r="D14" s="185"/>
      <c r="E14" s="185"/>
      <c r="F14" s="185"/>
      <c r="G14" s="185"/>
      <c r="H14" s="185"/>
      <c r="I14" s="185"/>
      <c r="J14" s="185"/>
      <c r="K14" s="185"/>
      <c r="N14" s="65" t="s">
        <v>14</v>
      </c>
      <c r="O14" s="66">
        <v>9190</v>
      </c>
      <c r="P14" s="67">
        <v>5</v>
      </c>
      <c r="Q14" s="1"/>
    </row>
    <row r="15" spans="1:19" ht="17.5" x14ac:dyDescent="0.35">
      <c r="A15" s="49">
        <v>11</v>
      </c>
      <c r="B15" s="49">
        <f>IF(ABS('Monitoring Data Sheet'!F36-'Monitoring Data Sheet'!F35)&lt;=(0.1*'Monitoring Data Sheet'!F35),0,1)</f>
        <v>0</v>
      </c>
      <c r="C15" s="50" t="s">
        <v>188</v>
      </c>
      <c r="G15" s="45" t="str">
        <f>"Total Fail Messages:"</f>
        <v>Total Fail Messages:</v>
      </c>
      <c r="H15" s="46">
        <f>COUNTIF(B5:B44,"=1")</f>
        <v>0</v>
      </c>
      <c r="N15" s="65" t="s">
        <v>16</v>
      </c>
      <c r="O15" s="66">
        <v>9600</v>
      </c>
      <c r="P15" s="67">
        <v>5</v>
      </c>
      <c r="Q15" s="1"/>
    </row>
    <row r="16" spans="1:19" ht="17.5" x14ac:dyDescent="0.35">
      <c r="A16" s="49">
        <v>12</v>
      </c>
      <c r="B16" s="49">
        <f>IF(ABS('Monitoring Data Sheet'!D38)&lt;=(0.1*'Monitoring Data Sheet'!D35),0,1)</f>
        <v>0</v>
      </c>
      <c r="C16" s="50" t="s">
        <v>189</v>
      </c>
      <c r="G16" s="47"/>
      <c r="H16" s="46"/>
      <c r="N16" s="65" t="s">
        <v>18</v>
      </c>
      <c r="O16" s="66">
        <v>9450</v>
      </c>
      <c r="P16" s="67">
        <v>5</v>
      </c>
      <c r="Q16" s="1"/>
    </row>
    <row r="17" spans="1:17" ht="17.5" x14ac:dyDescent="0.35">
      <c r="A17" s="49">
        <v>13</v>
      </c>
      <c r="B17" s="49">
        <f>IF(ABS('Monitoring Data Sheet'!E38)&lt;=(0.1*'Monitoring Data Sheet'!E35),0,1)</f>
        <v>0</v>
      </c>
      <c r="C17" s="50" t="s">
        <v>190</v>
      </c>
      <c r="G17" s="47"/>
      <c r="H17" s="46"/>
      <c r="N17" s="65" t="s">
        <v>20</v>
      </c>
      <c r="O17" s="66">
        <v>8710</v>
      </c>
      <c r="P17" s="67">
        <v>5</v>
      </c>
      <c r="Q17" s="1"/>
    </row>
    <row r="18" spans="1:17" ht="17.5" x14ac:dyDescent="0.35">
      <c r="A18" s="49">
        <v>14</v>
      </c>
      <c r="B18" s="49">
        <f>IF(ABS('Monitoring Data Sheet'!F38)&lt;=(0.1*'Monitoring Data Sheet'!F35),0,1)</f>
        <v>0</v>
      </c>
      <c r="C18" s="50" t="s">
        <v>191</v>
      </c>
      <c r="N18" s="65" t="s">
        <v>24</v>
      </c>
      <c r="O18" s="66">
        <v>8710</v>
      </c>
      <c r="P18" s="67">
        <v>5</v>
      </c>
      <c r="Q18" s="1"/>
    </row>
    <row r="19" spans="1:17" ht="17.5" x14ac:dyDescent="0.35">
      <c r="A19" s="49">
        <v>15</v>
      </c>
      <c r="B19" s="49">
        <f>IF(AND(ISBLANK('Monitoring Data Sheet'!D30),ISBLANK('Monitoring Data Sheet'!E30),ISBLANK('Monitoring Data Sheet'!F30)),0,IF(AND('Monitoring Data Sheet'!D30&gt;0,'Monitoring Data Sheet'!E30&gt;0,OR('Monitoring Data Sheet'!F30=0,ISBLANK('Monitoring Data Sheet'!F30))),1,0))</f>
        <v>0</v>
      </c>
      <c r="C19" s="50" t="s">
        <v>192</v>
      </c>
      <c r="N19" s="65" t="s">
        <v>107</v>
      </c>
      <c r="O19" s="66">
        <v>8710</v>
      </c>
      <c r="P19" s="67">
        <v>5</v>
      </c>
      <c r="Q19" s="1"/>
    </row>
    <row r="20" spans="1:17" ht="17.5" x14ac:dyDescent="0.35">
      <c r="A20" s="49">
        <v>16</v>
      </c>
      <c r="B20" s="49">
        <f>IF(OR('Monitoring Data Sheet'!D66="No Data",Messages!$S$10="No",'Monitoring Data Sheet'!D30="",'Monitoring Data Sheet'!D66&lt;='Monitoring Data Sheet'!D30),0,1)</f>
        <v>0</v>
      </c>
      <c r="C20" s="50" t="s">
        <v>202</v>
      </c>
      <c r="N20" s="65" t="s">
        <v>28</v>
      </c>
      <c r="O20" s="66">
        <v>9450</v>
      </c>
      <c r="P20" s="67">
        <v>5</v>
      </c>
      <c r="Q20" s="1"/>
    </row>
    <row r="21" spans="1:17" ht="17.5" x14ac:dyDescent="0.35">
      <c r="A21" s="49">
        <v>17</v>
      </c>
      <c r="B21" s="49">
        <f>IF(OR('Monitoring Data Sheet'!E66="No Data",Messages!$S$10="No",'Monitoring Data Sheet'!E30="",'Monitoring Data Sheet'!E66&lt;='Monitoring Data Sheet'!E30),0,1)</f>
        <v>0</v>
      </c>
      <c r="C21" s="50" t="s">
        <v>203</v>
      </c>
      <c r="N21" s="65" t="s">
        <v>30</v>
      </c>
      <c r="O21" s="66">
        <v>8710</v>
      </c>
      <c r="P21" s="67">
        <v>5</v>
      </c>
      <c r="Q21" s="1"/>
    </row>
    <row r="22" spans="1:17" ht="17.5" x14ac:dyDescent="0.35">
      <c r="A22" s="49">
        <v>18</v>
      </c>
      <c r="B22" s="49">
        <f>IF(AND(Messages!$S$10="Yes",OR(ISTEXT('Monitoring Data Sheet'!D30),ISBLANK('Monitoring Data Sheet'!D30))),1,0)</f>
        <v>0</v>
      </c>
      <c r="C22" s="50" t="s">
        <v>193</v>
      </c>
      <c r="N22" s="65" t="s">
        <v>32</v>
      </c>
      <c r="O22" s="66">
        <v>9190</v>
      </c>
      <c r="P22" s="67">
        <v>5</v>
      </c>
      <c r="Q22" s="1"/>
    </row>
    <row r="23" spans="1:17" ht="17.5" x14ac:dyDescent="0.35">
      <c r="A23" s="49">
        <v>19</v>
      </c>
      <c r="B23" s="49">
        <f>IF(AND(Messages!$S$10="Yes",OR(ISTEXT('Monitoring Data Sheet'!E30),ISBLANK('Monitoring Data Sheet'!E30))),1,0)</f>
        <v>0</v>
      </c>
      <c r="C23" s="50" t="s">
        <v>194</v>
      </c>
      <c r="N23" s="65" t="s">
        <v>33</v>
      </c>
      <c r="O23" s="66">
        <v>9240</v>
      </c>
      <c r="P23" s="67">
        <v>5</v>
      </c>
      <c r="Q23" s="1"/>
    </row>
    <row r="24" spans="1:17" ht="17.5" x14ac:dyDescent="0.35">
      <c r="A24" s="49">
        <v>20</v>
      </c>
      <c r="B24" s="49">
        <f>IF(AND(Messages!$S$10="No",'Monitoring Data Sheet'!D30&lt;&gt;"",NOT(ISTEXT('Monitoring Data Sheet'!D30))),1,0)</f>
        <v>0</v>
      </c>
      <c r="C24" s="50" t="s">
        <v>195</v>
      </c>
      <c r="N24" s="65" t="s">
        <v>34</v>
      </c>
      <c r="O24" s="66">
        <v>9240</v>
      </c>
      <c r="P24" s="67">
        <v>5</v>
      </c>
      <c r="Q24" s="1"/>
    </row>
    <row r="25" spans="1:17" ht="17.5" x14ac:dyDescent="0.35">
      <c r="A25" s="49">
        <v>21</v>
      </c>
      <c r="B25" s="49">
        <f>IF(AND(Messages!$S$10="No",'Monitoring Data Sheet'!E30&lt;&gt;"",NOT(ISTEXT('Monitoring Data Sheet'!E30))),1,0)</f>
        <v>0</v>
      </c>
      <c r="C25" s="50" t="s">
        <v>196</v>
      </c>
      <c r="N25" s="65" t="s">
        <v>35</v>
      </c>
      <c r="O25" s="66">
        <v>9240</v>
      </c>
      <c r="P25" s="67">
        <v>5</v>
      </c>
      <c r="Q25" s="1"/>
    </row>
    <row r="26" spans="1:17" ht="18" thickBot="1" x14ac:dyDescent="0.4">
      <c r="A26" s="49">
        <v>22</v>
      </c>
      <c r="B26" s="49">
        <f>IF('Monitoring Data Sheet'!F38&gt;2,1,0)</f>
        <v>0</v>
      </c>
      <c r="C26" s="50" t="s">
        <v>197</v>
      </c>
      <c r="N26" s="68" t="s">
        <v>36</v>
      </c>
      <c r="O26" s="69">
        <v>9000</v>
      </c>
      <c r="P26" s="70">
        <v>5</v>
      </c>
      <c r="Q26" s="1"/>
    </row>
    <row r="27" spans="1:17" ht="15.5" x14ac:dyDescent="0.35">
      <c r="A27" s="49">
        <v>23</v>
      </c>
      <c r="B27" s="49">
        <f>IF('Monitoring Data Sheet'!F39&lt;=2,0,1)</f>
        <v>0</v>
      </c>
      <c r="C27" s="50" t="s">
        <v>120</v>
      </c>
    </row>
    <row r="28" spans="1:17" ht="17.5" x14ac:dyDescent="0.35">
      <c r="A28" s="49">
        <v>24</v>
      </c>
      <c r="B28" s="49">
        <f>IF(OR(ISBLANK('Monitoring Data Sheet'!F30),'Monitoring Data Sheet'!F30&gt;0),0,1)</f>
        <v>0</v>
      </c>
      <c r="C28" s="50" t="s">
        <v>198</v>
      </c>
      <c r="M28" s="6"/>
      <c r="N28" s="1"/>
      <c r="O28" s="1"/>
    </row>
    <row r="29" spans="1:17" ht="17.5" x14ac:dyDescent="0.35">
      <c r="A29" s="49">
        <v>25</v>
      </c>
      <c r="B29" s="49">
        <f>IF(AND(Messages!$S$10="No",ISBLANK('Monitoring Data Sheet'!F30)),1,0)</f>
        <v>0</v>
      </c>
      <c r="C29" s="50" t="s">
        <v>199</v>
      </c>
      <c r="L29" s="1"/>
      <c r="M29" s="6"/>
      <c r="N29" s="1"/>
      <c r="O29" s="1"/>
    </row>
    <row r="30" spans="1:17" ht="17.5" x14ac:dyDescent="0.35">
      <c r="A30" s="49">
        <v>26</v>
      </c>
      <c r="B30" s="49">
        <f>IF(AND(COUNT('Monitoring Data Sheet'!D35:E35)&gt;0,'Monitoring Data Sheet'!F35&lt;7),1,0)</f>
        <v>0</v>
      </c>
      <c r="C30" s="50" t="s">
        <v>200</v>
      </c>
      <c r="L30" s="1"/>
      <c r="M30" s="6"/>
      <c r="N30" s="1"/>
      <c r="O30" s="1"/>
    </row>
    <row r="31" spans="1:17" ht="17.5" x14ac:dyDescent="0.35">
      <c r="A31" s="49">
        <v>27</v>
      </c>
      <c r="B31" s="49">
        <f>IF('Monitoring Data Sheet'!F38&gt;1,1,0)</f>
        <v>0</v>
      </c>
      <c r="C31" s="50" t="s">
        <v>201</v>
      </c>
      <c r="L31" s="1"/>
      <c r="M31" s="6"/>
      <c r="N31" s="1"/>
      <c r="O31" s="1"/>
    </row>
    <row r="32" spans="1:17" ht="17.5" x14ac:dyDescent="0.35">
      <c r="A32" s="49">
        <v>28</v>
      </c>
      <c r="B32" s="49">
        <f>IF(AND(COUNT('Monitoring Data Sheet'!$C$44:$F$63)&gt;0,COUNT('Monitoring Data Sheet'!C$44:C$63)&gt;0,COUNT('Monitoring Data Sheet'!C$44:C$63)&lt;10),1,0)</f>
        <v>0</v>
      </c>
      <c r="C32" s="50" t="str">
        <f>"• Temperature data points entered below minimum. Only "&amp;COUNT('Monitoring Data Sheet'!C44:C63)&amp;" data point"&amp;IF(COUNT('Monitoring Data Sheet'!C44:C63)&gt;1,"s","")&amp;" entered."</f>
        <v>• Temperature data points entered below minimum. Only 0 data point entered.</v>
      </c>
      <c r="L32" s="1"/>
      <c r="M32" s="6"/>
      <c r="N32" s="1"/>
      <c r="O32" s="1"/>
    </row>
    <row r="33" spans="1:15" ht="17.5" x14ac:dyDescent="0.35">
      <c r="A33" s="49">
        <v>29</v>
      </c>
      <c r="B33" s="49">
        <f>IF(AND(COUNT('Monitoring Data Sheet'!$C$44:$F$63)&gt;0,COUNT('Monitoring Data Sheet'!D$44:D$63)&gt;0,COUNT('Monitoring Data Sheet'!D$44:D$63)&lt;10),1,0)</f>
        <v>0</v>
      </c>
      <c r="C33" s="50" t="str">
        <f>"• NOₓ data points entered below minimum. Only "&amp;COUNT('Monitoring Data Sheet'!D44:D63)&amp;" data point"&amp;IF(COUNT('Monitoring Data Sheet'!D44:D63)&gt;1,"s","")&amp;" entered."</f>
        <v>• NOₓ data points entered below minimum. Only 0 data point entered.</v>
      </c>
      <c r="L33" s="1"/>
      <c r="M33" s="6"/>
      <c r="N33" s="1"/>
      <c r="O33" s="1"/>
    </row>
    <row r="34" spans="1:15" ht="17.5" x14ac:dyDescent="0.35">
      <c r="A34" s="49">
        <v>30</v>
      </c>
      <c r="B34" s="49">
        <f>IF(AND(COUNT('Monitoring Data Sheet'!$C$44:$F$63)&gt;0,COUNT('Monitoring Data Sheet'!E$44:E$63)&gt;0,COUNT('Monitoring Data Sheet'!E$44:E$63)&lt;10),1,0)</f>
        <v>0</v>
      </c>
      <c r="C34" s="50" t="str">
        <f>"• CO data points entered below minimum. Only "&amp;COUNT('Monitoring Data Sheet'!E44:E63)&amp;" data point"&amp;IF(COUNT('Monitoring Data Sheet'!E44:E63)&gt;1,"s","")&amp;" entered."</f>
        <v>• CO data points entered below minimum. Only 0 data point entered.</v>
      </c>
      <c r="L34" s="1"/>
      <c r="M34" s="6"/>
      <c r="N34" s="1"/>
      <c r="O34" s="1"/>
    </row>
    <row r="35" spans="1:15" ht="17.5" x14ac:dyDescent="0.35">
      <c r="A35" s="49">
        <v>31</v>
      </c>
      <c r="B35" s="49">
        <f>IF(AND(COUNT('Monitoring Data Sheet'!$C$44:$F$63)&gt;0,COUNT('Monitoring Data Sheet'!F$44:F$63)&gt;0,COUNT('Monitoring Data Sheet'!F$44:F$63)&lt;10),1,0)</f>
        <v>0</v>
      </c>
      <c r="C35" s="50" t="str">
        <f>"• O₂ data points entered below minimum. Only "&amp;COUNT('Monitoring Data Sheet'!F44:F63)&amp;" data point"&amp;IF(COUNT('Monitoring Data Sheet'!F44:F63)&gt;1,"s","")&amp;" entered."</f>
        <v>• O₂ data points entered below minimum. Only 0 data point entered.</v>
      </c>
      <c r="L35" s="1"/>
      <c r="M35" s="6"/>
      <c r="N35" s="1"/>
      <c r="O35" s="1"/>
    </row>
    <row r="36" spans="1:15" ht="17.5" x14ac:dyDescent="0.35">
      <c r="A36" s="49">
        <v>32</v>
      </c>
      <c r="B36" s="49">
        <f>IF(AND(ISBLANK(Messages!$S$10),COUNT('Monitoring Data Sheet'!C44:F63)&gt;0),1,0)</f>
        <v>0</v>
      </c>
      <c r="C36" s="50" t="str">
        <f>"• Be sure to select whether a permit limit exists or not in Cell F26"</f>
        <v>• Be sure to select whether a permit limit exists or not in Cell F26</v>
      </c>
      <c r="L36" s="1"/>
      <c r="M36" s="6"/>
      <c r="N36" s="1"/>
      <c r="O36" s="1"/>
    </row>
    <row r="37" spans="1:15" ht="17.5" x14ac:dyDescent="0.35">
      <c r="A37" s="49">
        <v>33</v>
      </c>
      <c r="B37" s="49"/>
      <c r="C37" s="50"/>
      <c r="L37" s="1"/>
      <c r="M37" s="6"/>
      <c r="N37" s="1"/>
      <c r="O37" s="1"/>
    </row>
    <row r="38" spans="1:15" ht="17.5" x14ac:dyDescent="0.35">
      <c r="A38" s="49">
        <v>34</v>
      </c>
      <c r="B38" s="49"/>
      <c r="C38" s="50"/>
      <c r="L38" s="1"/>
      <c r="M38" s="6"/>
      <c r="N38" s="1"/>
      <c r="O38" s="1"/>
    </row>
    <row r="39" spans="1:15" ht="17.5" x14ac:dyDescent="0.35">
      <c r="A39" s="49">
        <v>35</v>
      </c>
      <c r="L39" s="1"/>
      <c r="M39" s="6"/>
      <c r="N39" s="1"/>
      <c r="O39" s="1"/>
    </row>
    <row r="40" spans="1:15" ht="17.5" x14ac:dyDescent="0.35">
      <c r="A40" s="49">
        <v>36</v>
      </c>
      <c r="L40" s="1"/>
      <c r="M40" s="6"/>
      <c r="N40" s="1"/>
      <c r="O40" s="1"/>
    </row>
    <row r="41" spans="1:15" ht="17.5" x14ac:dyDescent="0.35">
      <c r="A41" s="49">
        <v>37</v>
      </c>
      <c r="L41" s="1"/>
      <c r="M41" s="6"/>
      <c r="N41" s="1"/>
      <c r="O41" s="1"/>
    </row>
    <row r="42" spans="1:15" ht="17.5" x14ac:dyDescent="0.35">
      <c r="A42" s="49">
        <v>38</v>
      </c>
      <c r="L42" s="1"/>
      <c r="O42" s="1"/>
    </row>
    <row r="43" spans="1:15" ht="17.5" x14ac:dyDescent="0.35">
      <c r="A43" s="49">
        <v>39</v>
      </c>
      <c r="O43" s="1"/>
    </row>
    <row r="44" spans="1:15" ht="17.5" x14ac:dyDescent="0.35">
      <c r="A44" s="49">
        <v>40</v>
      </c>
      <c r="D44" s="44"/>
      <c r="E44" s="44"/>
      <c r="F44" s="44"/>
      <c r="G44" s="44"/>
      <c r="H44" s="44"/>
      <c r="I44" s="44"/>
      <c r="J44" s="44"/>
      <c r="K44" s="44"/>
      <c r="O44" s="1"/>
    </row>
    <row r="45" spans="1:15" ht="15.5" x14ac:dyDescent="0.35">
      <c r="A45" s="55"/>
      <c r="D45" s="44"/>
      <c r="E45" s="44"/>
      <c r="F45" s="44"/>
      <c r="G45" s="44"/>
      <c r="H45" s="44"/>
      <c r="I45" s="44"/>
      <c r="J45" s="44"/>
      <c r="K45" s="44"/>
    </row>
    <row r="48" spans="1:15" ht="18" customHeight="1" x14ac:dyDescent="0.3"/>
  </sheetData>
  <mergeCells count="1">
    <mergeCell ref="D5:K14"/>
  </mergeCells>
  <printOptions gridLines="1"/>
  <pageMargins left="0.7" right="0.7" top="0.75" bottom="0.75" header="0.3" footer="0.3"/>
  <pageSetup scale="2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ORCAA Example</vt:lpstr>
      <vt:lpstr>Monitoring Data Sheet</vt:lpstr>
      <vt:lpstr>Messages</vt:lpstr>
      <vt:lpstr>Fuel_Types</vt:lpstr>
      <vt:lpstr>'Monitoring Data Sheet'!Print_Area</vt:lpstr>
      <vt:lpstr>Responses</vt:lpstr>
    </vt:vector>
  </TitlesOfParts>
  <Company>WaferTech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Mark Goodin</cp:lastModifiedBy>
  <cp:lastPrinted>2023-07-31T17:20:49Z</cp:lastPrinted>
  <dcterms:created xsi:type="dcterms:W3CDTF">2012-07-20T21:37:17Z</dcterms:created>
  <dcterms:modified xsi:type="dcterms:W3CDTF">2023-07-31T17:54:22Z</dcterms:modified>
</cp:coreProperties>
</file>