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LOTT\22246.00 Centrate Building Rehab\Permitting\ORCAA\ORCAA Comments\"/>
    </mc:Choice>
  </mc:AlternateContent>
  <xr:revisionPtr revIDLastSave="0" documentId="13_ncr:1_{89E44FBE-AC92-4046-9438-3D7BCD00E8E7}" xr6:coauthVersionLast="47" xr6:coauthVersionMax="47" xr10:uidLastSave="{00000000-0000-0000-0000-000000000000}"/>
  <bookViews>
    <workbookView xWindow="-21195" yWindow="5535" windowWidth="18225" windowHeight="15345" xr2:uid="{BAA2FF2B-3249-4000-B611-0C79FFA51F67}"/>
  </bookViews>
  <sheets>
    <sheet name="PTE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2" l="1"/>
  <c r="C65" i="2"/>
  <c r="C51" i="2"/>
  <c r="C47" i="2"/>
  <c r="C48" i="2" s="1"/>
  <c r="C29" i="2"/>
  <c r="C25" i="2"/>
  <c r="C26" i="2" s="1"/>
  <c r="C13" i="2"/>
  <c r="C9" i="2"/>
  <c r="C10" i="2" s="1"/>
  <c r="C71" i="2" l="1"/>
  <c r="C72" i="2" s="1"/>
  <c r="C73" i="2" s="1"/>
  <c r="C77" i="2" s="1"/>
  <c r="C66" i="2"/>
  <c r="C53" i="2"/>
  <c r="C54" i="2" s="1"/>
  <c r="C55" i="2" s="1"/>
  <c r="C59" i="2" s="1"/>
  <c r="C31" i="2"/>
  <c r="C32" i="2" s="1"/>
  <c r="C33" i="2" s="1"/>
  <c r="C35" i="2" s="1"/>
  <c r="C15" i="2"/>
  <c r="C16" i="2" s="1"/>
  <c r="C79" i="2" l="1"/>
  <c r="C17" i="2"/>
  <c r="C19" i="2" s="1"/>
  <c r="C37" i="2" s="1"/>
</calcChain>
</file>

<file path=xl/sharedStrings.xml><?xml version="1.0" encoding="utf-8"?>
<sst xmlns="http://schemas.openxmlformats.org/spreadsheetml/2006/main" count="152" uniqueCount="45">
  <si>
    <t>LOTT Centrate Handling Facility Rehab</t>
  </si>
  <si>
    <t>ORCAA PTE and TAP Analysis</t>
  </si>
  <si>
    <t>Parameter</t>
  </si>
  <si>
    <t>Value</t>
  </si>
  <si>
    <t>Notes</t>
  </si>
  <si>
    <t>Calculated</t>
  </si>
  <si>
    <t>Conversion</t>
  </si>
  <si>
    <t>Unit</t>
  </si>
  <si>
    <r>
      <t>Avg. NH</t>
    </r>
    <r>
      <rPr>
        <sz val="11"/>
        <color theme="1"/>
        <rFont val="Calibri"/>
        <family val="2"/>
      </rPr>
      <t>₃ gas level</t>
    </r>
  </si>
  <si>
    <t>ppm</t>
  </si>
  <si>
    <t>NH₃ molecular mass</t>
  </si>
  <si>
    <t>g/mol</t>
  </si>
  <si>
    <t>Periodic Table</t>
  </si>
  <si>
    <r>
      <t>mg/m</t>
    </r>
    <r>
      <rPr>
        <sz val="11"/>
        <color theme="1"/>
        <rFont val="Calibri"/>
        <family val="2"/>
      </rPr>
      <t>³</t>
    </r>
  </si>
  <si>
    <r>
      <t xml:space="preserve">Conversion; assuming 25 </t>
    </r>
    <r>
      <rPr>
        <sz val="11"/>
        <color theme="1"/>
        <rFont val="Calibri"/>
        <family val="2"/>
      </rPr>
      <t>°C and 1 atm</t>
    </r>
  </si>
  <si>
    <t>mg/L</t>
  </si>
  <si>
    <t>Airflow</t>
  </si>
  <si>
    <t>cfm</t>
  </si>
  <si>
    <r>
      <t>m</t>
    </r>
    <r>
      <rPr>
        <sz val="11"/>
        <color theme="1"/>
        <rFont val="Calibri"/>
        <family val="2"/>
      </rPr>
      <t>³/hr</t>
    </r>
  </si>
  <si>
    <t>Mass rate of NH₃</t>
  </si>
  <si>
    <t>mg/hr</t>
  </si>
  <si>
    <t>kg/hr</t>
  </si>
  <si>
    <t>lbm/hr</t>
  </si>
  <si>
    <t>Measured ambient ammonia</t>
  </si>
  <si>
    <t>Measured stack airflow</t>
  </si>
  <si>
    <t>Proposed; ammonia</t>
  </si>
  <si>
    <t>Existing; ammonia</t>
  </si>
  <si>
    <t>lbm/day</t>
  </si>
  <si>
    <t>Increase in PTE NH₃</t>
  </si>
  <si>
    <t>Existing; Hydrogen sulfide</t>
  </si>
  <si>
    <r>
      <t>Avg. H</t>
    </r>
    <r>
      <rPr>
        <sz val="11"/>
        <color theme="1"/>
        <rFont val="Calibri"/>
        <family val="2"/>
      </rPr>
      <t>₂</t>
    </r>
    <r>
      <rPr>
        <sz val="11"/>
        <color theme="1"/>
        <rFont val="Aptos Narrow"/>
        <family val="2"/>
      </rPr>
      <t>S</t>
    </r>
    <r>
      <rPr>
        <sz val="11"/>
        <color theme="1"/>
        <rFont val="Calibri"/>
        <family val="2"/>
      </rPr>
      <t xml:space="preserve"> gas level</t>
    </r>
  </si>
  <si>
    <t>Measured ambient hydrogen sulfide</t>
  </si>
  <si>
    <t>H₂S molecular mass</t>
  </si>
  <si>
    <r>
      <t>Avg. H₂S</t>
    </r>
    <r>
      <rPr>
        <sz val="11"/>
        <color theme="1"/>
        <rFont val="Calibri"/>
        <family val="2"/>
      </rPr>
      <t xml:space="preserve"> gas level</t>
    </r>
  </si>
  <si>
    <t>Mass rate of H₂S</t>
  </si>
  <si>
    <t>Removal efficency</t>
  </si>
  <si>
    <t>Efficiency of existing odor control equipment is unknown and assumed to be negligible</t>
  </si>
  <si>
    <t>Proposed; Hydrogen sulfide</t>
  </si>
  <si>
    <t>Existing PTE NH₃</t>
  </si>
  <si>
    <t>Proposed PTE NH₃</t>
  </si>
  <si>
    <t>Existing PTE H₂S</t>
  </si>
  <si>
    <t>Proposed PTE H₂S</t>
  </si>
  <si>
    <t>Proposed ventilation rate</t>
  </si>
  <si>
    <t>Decrease in PTE NH₃</t>
  </si>
  <si>
    <t>Per basis of design filter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</si>
</sst>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sz val="11"/>
      <color theme="1"/>
      <name val="Aptos Narrow"/>
      <family val="2"/>
    </font>
    <font>
      <sz val="11"/>
      <color theme="1"/>
      <name val="Calibri"/>
      <family val="2"/>
    </font>
    <font>
      <b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12"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2" borderId="1" xfId="2"/>
    <xf numFmtId="2" fontId="3" fillId="3" borderId="2" xfId="3" applyNumberFormat="1"/>
    <xf numFmtId="165" fontId="3" fillId="3" borderId="2" xfId="3" applyNumberFormat="1"/>
    <xf numFmtId="9" fontId="2" fillId="2" borderId="1" xfId="1" applyFont="1" applyFill="1" applyBorder="1"/>
    <xf numFmtId="0" fontId="0" fillId="0" borderId="0" xfId="0" applyAlignment="1">
      <alignment horizontal="left" wrapText="1"/>
    </xf>
  </cellXfs>
  <cellStyles count="4">
    <cellStyle name="Input" xfId="2" builtinId="20"/>
    <cellStyle name="Normal" xfId="0" builtinId="0"/>
    <cellStyle name="Output" xfId="3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4B2F-9714-4491-8992-1B1D92107024}">
  <dimension ref="A1:I79"/>
  <sheetViews>
    <sheetView tabSelected="1" topLeftCell="A2" workbookViewId="0">
      <selection activeCell="J59" sqref="J59"/>
    </sheetView>
  </sheetViews>
  <sheetFormatPr defaultRowHeight="15" x14ac:dyDescent="0.25"/>
  <cols>
    <col min="1" max="1" width="12.28515625" customWidth="1"/>
    <col min="2" max="2" width="9.140625" customWidth="1"/>
  </cols>
  <sheetData>
    <row r="1" spans="1:5" x14ac:dyDescent="0.25">
      <c r="A1" s="2">
        <v>22246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26</v>
      </c>
    </row>
    <row r="6" spans="1:5" x14ac:dyDescent="0.25">
      <c r="A6" s="1" t="s">
        <v>2</v>
      </c>
      <c r="B6" s="1"/>
      <c r="C6" s="1" t="s">
        <v>3</v>
      </c>
      <c r="D6" s="1" t="s">
        <v>7</v>
      </c>
      <c r="E6" s="1" t="s">
        <v>4</v>
      </c>
    </row>
    <row r="7" spans="1:5" x14ac:dyDescent="0.25">
      <c r="A7" t="s">
        <v>8</v>
      </c>
      <c r="C7" s="7">
        <v>3.4</v>
      </c>
      <c r="D7" t="s">
        <v>9</v>
      </c>
      <c r="E7" t="s">
        <v>23</v>
      </c>
    </row>
    <row r="8" spans="1:5" x14ac:dyDescent="0.25">
      <c r="A8" t="s">
        <v>10</v>
      </c>
      <c r="C8">
        <v>17.033999999999999</v>
      </c>
      <c r="D8" t="s">
        <v>11</v>
      </c>
      <c r="E8" t="s">
        <v>12</v>
      </c>
    </row>
    <row r="9" spans="1:5" x14ac:dyDescent="0.25">
      <c r="A9" t="s">
        <v>8</v>
      </c>
      <c r="C9" s="5">
        <f>C7*C8/24.45</f>
        <v>2.3687361963190185</v>
      </c>
      <c r="D9" t="s">
        <v>13</v>
      </c>
      <c r="E9" t="s">
        <v>14</v>
      </c>
    </row>
    <row r="10" spans="1:5" x14ac:dyDescent="0.25">
      <c r="A10" t="s">
        <v>8</v>
      </c>
      <c r="C10" s="5">
        <f>C9/1000</f>
        <v>2.3687361963190185E-3</v>
      </c>
      <c r="D10" t="s">
        <v>15</v>
      </c>
      <c r="E10" t="s">
        <v>6</v>
      </c>
    </row>
    <row r="12" spans="1:5" x14ac:dyDescent="0.25">
      <c r="A12" t="s">
        <v>16</v>
      </c>
      <c r="C12" s="7">
        <v>20000</v>
      </c>
      <c r="D12" t="s">
        <v>17</v>
      </c>
      <c r="E12" t="s">
        <v>24</v>
      </c>
    </row>
    <row r="13" spans="1:5" x14ac:dyDescent="0.25">
      <c r="A13" t="s">
        <v>16</v>
      </c>
      <c r="C13" s="4">
        <f>1.69901*C12</f>
        <v>33980.199999999997</v>
      </c>
      <c r="D13" t="s">
        <v>18</v>
      </c>
      <c r="E13" t="s">
        <v>6</v>
      </c>
    </row>
    <row r="15" spans="1:5" x14ac:dyDescent="0.25">
      <c r="A15" t="s">
        <v>19</v>
      </c>
      <c r="C15" s="4">
        <f>C9*C13</f>
        <v>80490.129698159508</v>
      </c>
      <c r="D15" t="s">
        <v>20</v>
      </c>
      <c r="E15" t="s">
        <v>5</v>
      </c>
    </row>
    <row r="16" spans="1:5" x14ac:dyDescent="0.25">
      <c r="A16" t="s">
        <v>19</v>
      </c>
      <c r="C16" s="6">
        <f>C15/(10^6)</f>
        <v>8.049012969815951E-2</v>
      </c>
      <c r="D16" t="s">
        <v>21</v>
      </c>
      <c r="E16" t="s">
        <v>6</v>
      </c>
    </row>
    <row r="17" spans="1:5" x14ac:dyDescent="0.25">
      <c r="A17" t="s">
        <v>19</v>
      </c>
      <c r="C17" s="3">
        <f>C16*2.205</f>
        <v>0.17748073598444172</v>
      </c>
      <c r="D17" t="s">
        <v>22</v>
      </c>
      <c r="E17" t="s">
        <v>6</v>
      </c>
    </row>
    <row r="19" spans="1:5" x14ac:dyDescent="0.25">
      <c r="A19" t="s">
        <v>38</v>
      </c>
      <c r="C19" s="9">
        <f>C17*24</f>
        <v>4.2595376636266016</v>
      </c>
      <c r="D19" t="s">
        <v>27</v>
      </c>
      <c r="E19" t="s">
        <v>6</v>
      </c>
    </row>
    <row r="21" spans="1:5" x14ac:dyDescent="0.25">
      <c r="A21" t="s">
        <v>25</v>
      </c>
    </row>
    <row r="22" spans="1:5" x14ac:dyDescent="0.25">
      <c r="A22" s="1" t="s">
        <v>2</v>
      </c>
      <c r="B22" s="1"/>
      <c r="C22" s="1" t="s">
        <v>3</v>
      </c>
      <c r="D22" s="1" t="s">
        <v>7</v>
      </c>
      <c r="E22" s="1" t="s">
        <v>4</v>
      </c>
    </row>
    <row r="23" spans="1:5" x14ac:dyDescent="0.25">
      <c r="A23" t="s">
        <v>8</v>
      </c>
      <c r="C23" s="7">
        <v>3.4</v>
      </c>
      <c r="D23" t="s">
        <v>9</v>
      </c>
      <c r="E23" t="s">
        <v>23</v>
      </c>
    </row>
    <row r="24" spans="1:5" x14ac:dyDescent="0.25">
      <c r="A24" t="s">
        <v>10</v>
      </c>
      <c r="C24">
        <v>17.033999999999999</v>
      </c>
      <c r="D24" t="s">
        <v>11</v>
      </c>
      <c r="E24" t="s">
        <v>12</v>
      </c>
    </row>
    <row r="25" spans="1:5" x14ac:dyDescent="0.25">
      <c r="A25" t="s">
        <v>8</v>
      </c>
      <c r="C25" s="5">
        <f>C23*C24/24.45</f>
        <v>2.3687361963190185</v>
      </c>
      <c r="D25" t="s">
        <v>13</v>
      </c>
      <c r="E25" t="s">
        <v>14</v>
      </c>
    </row>
    <row r="26" spans="1:5" x14ac:dyDescent="0.25">
      <c r="A26" t="s">
        <v>8</v>
      </c>
      <c r="C26" s="5">
        <f>C25/1000</f>
        <v>2.3687361963190185E-3</v>
      </c>
      <c r="D26" t="s">
        <v>15</v>
      </c>
      <c r="E26" t="s">
        <v>6</v>
      </c>
    </row>
    <row r="28" spans="1:5" x14ac:dyDescent="0.25">
      <c r="A28" t="s">
        <v>16</v>
      </c>
      <c r="C28" s="7">
        <v>44000</v>
      </c>
      <c r="D28" t="s">
        <v>17</v>
      </c>
      <c r="E28" t="s">
        <v>42</v>
      </c>
    </row>
    <row r="29" spans="1:5" x14ac:dyDescent="0.25">
      <c r="A29" t="s">
        <v>16</v>
      </c>
      <c r="C29" s="4">
        <f>1.69901*C28</f>
        <v>74756.44</v>
      </c>
      <c r="D29" t="s">
        <v>18</v>
      </c>
      <c r="E29" t="s">
        <v>6</v>
      </c>
    </row>
    <row r="31" spans="1:5" x14ac:dyDescent="0.25">
      <c r="A31" t="s">
        <v>19</v>
      </c>
      <c r="C31" s="4">
        <f>C25*C29</f>
        <v>177078.28533595093</v>
      </c>
      <c r="D31" t="s">
        <v>20</v>
      </c>
      <c r="E31" t="s">
        <v>5</v>
      </c>
    </row>
    <row r="32" spans="1:5" x14ac:dyDescent="0.25">
      <c r="A32" t="s">
        <v>19</v>
      </c>
      <c r="C32" s="6">
        <f>C31/(10^6)</f>
        <v>0.17707828533595094</v>
      </c>
      <c r="D32" t="s">
        <v>21</v>
      </c>
      <c r="E32" t="s">
        <v>6</v>
      </c>
    </row>
    <row r="33" spans="1:5" x14ac:dyDescent="0.25">
      <c r="A33" t="s">
        <v>19</v>
      </c>
      <c r="C33" s="3">
        <f>C32*2.205</f>
        <v>0.39045761916577182</v>
      </c>
      <c r="D33" t="s">
        <v>22</v>
      </c>
      <c r="E33" t="s">
        <v>6</v>
      </c>
    </row>
    <row r="35" spans="1:5" x14ac:dyDescent="0.25">
      <c r="A35" t="s">
        <v>39</v>
      </c>
      <c r="C35" s="9">
        <f>C33*24</f>
        <v>9.3709828599785236</v>
      </c>
      <c r="D35" t="s">
        <v>27</v>
      </c>
      <c r="E35" t="s">
        <v>6</v>
      </c>
    </row>
    <row r="37" spans="1:5" x14ac:dyDescent="0.25">
      <c r="A37" t="s">
        <v>28</v>
      </c>
      <c r="C37" s="9">
        <f>C35-C19</f>
        <v>5.1114451963519221</v>
      </c>
      <c r="D37" t="s">
        <v>27</v>
      </c>
    </row>
    <row r="39" spans="1:5" x14ac:dyDescent="0.25">
      <c r="A39" s="2">
        <v>22246</v>
      </c>
    </row>
    <row r="40" spans="1:5" x14ac:dyDescent="0.25">
      <c r="A40" t="s">
        <v>0</v>
      </c>
    </row>
    <row r="41" spans="1:5" x14ac:dyDescent="0.25">
      <c r="A41" t="s">
        <v>1</v>
      </c>
    </row>
    <row r="43" spans="1:5" x14ac:dyDescent="0.25">
      <c r="A43" t="s">
        <v>29</v>
      </c>
    </row>
    <row r="44" spans="1:5" x14ac:dyDescent="0.25">
      <c r="A44" s="1" t="s">
        <v>2</v>
      </c>
      <c r="B44" s="1"/>
      <c r="C44" s="1" t="s">
        <v>3</v>
      </c>
      <c r="D44" s="1" t="s">
        <v>7</v>
      </c>
      <c r="E44" s="1" t="s">
        <v>4</v>
      </c>
    </row>
    <row r="45" spans="1:5" x14ac:dyDescent="0.25">
      <c r="A45" t="s">
        <v>30</v>
      </c>
      <c r="C45" s="7">
        <v>1.8</v>
      </c>
      <c r="D45" t="s">
        <v>9</v>
      </c>
      <c r="E45" t="s">
        <v>31</v>
      </c>
    </row>
    <row r="46" spans="1:5" x14ac:dyDescent="0.25">
      <c r="A46" t="s">
        <v>32</v>
      </c>
      <c r="C46">
        <v>34.1</v>
      </c>
      <c r="D46" t="s">
        <v>11</v>
      </c>
      <c r="E46" t="s">
        <v>12</v>
      </c>
    </row>
    <row r="47" spans="1:5" x14ac:dyDescent="0.25">
      <c r="A47" t="s">
        <v>33</v>
      </c>
      <c r="C47" s="5">
        <f>C45*C46/24.45</f>
        <v>2.5104294478527609</v>
      </c>
      <c r="D47" t="s">
        <v>13</v>
      </c>
      <c r="E47" t="s">
        <v>14</v>
      </c>
    </row>
    <row r="48" spans="1:5" x14ac:dyDescent="0.25">
      <c r="A48" t="s">
        <v>33</v>
      </c>
      <c r="C48" s="5">
        <f>C47/1000</f>
        <v>2.5104294478527607E-3</v>
      </c>
      <c r="D48" t="s">
        <v>15</v>
      </c>
      <c r="E48" t="s">
        <v>6</v>
      </c>
    </row>
    <row r="50" spans="1:9" x14ac:dyDescent="0.25">
      <c r="A50" t="s">
        <v>16</v>
      </c>
      <c r="C50" s="7">
        <v>20000</v>
      </c>
      <c r="D50" t="s">
        <v>17</v>
      </c>
      <c r="E50" t="s">
        <v>24</v>
      </c>
    </row>
    <row r="51" spans="1:9" x14ac:dyDescent="0.25">
      <c r="A51" t="s">
        <v>16</v>
      </c>
      <c r="C51" s="4">
        <f>1.69901*C50</f>
        <v>33980.199999999997</v>
      </c>
      <c r="D51" t="s">
        <v>18</v>
      </c>
      <c r="E51" t="s">
        <v>6</v>
      </c>
    </row>
    <row r="53" spans="1:9" x14ac:dyDescent="0.25">
      <c r="A53" t="s">
        <v>34</v>
      </c>
      <c r="C53" s="4">
        <f>C47*C51</f>
        <v>85304.89472392638</v>
      </c>
      <c r="D53" t="s">
        <v>20</v>
      </c>
      <c r="E53" t="s">
        <v>5</v>
      </c>
    </row>
    <row r="54" spans="1:9" x14ac:dyDescent="0.25">
      <c r="A54" t="s">
        <v>34</v>
      </c>
      <c r="C54" s="6">
        <f>C53/(10^6)</f>
        <v>8.5304894723926383E-2</v>
      </c>
      <c r="D54" t="s">
        <v>21</v>
      </c>
      <c r="E54" t="s">
        <v>6</v>
      </c>
    </row>
    <row r="55" spans="1:9" x14ac:dyDescent="0.25">
      <c r="A55" t="s">
        <v>34</v>
      </c>
      <c r="C55" s="3">
        <f>C54*2.205</f>
        <v>0.18809729286625768</v>
      </c>
      <c r="D55" t="s">
        <v>22</v>
      </c>
      <c r="E55" t="s">
        <v>6</v>
      </c>
    </row>
    <row r="57" spans="1:9" x14ac:dyDescent="0.25">
      <c r="A57" t="s">
        <v>35</v>
      </c>
      <c r="C57" s="10">
        <v>0</v>
      </c>
      <c r="E57" s="11" t="s">
        <v>36</v>
      </c>
      <c r="F57" s="11"/>
      <c r="G57" s="11"/>
      <c r="H57" s="11"/>
      <c r="I57" s="11"/>
    </row>
    <row r="58" spans="1:9" x14ac:dyDescent="0.25">
      <c r="E58" s="11"/>
      <c r="F58" s="11"/>
      <c r="G58" s="11"/>
      <c r="H58" s="11"/>
      <c r="I58" s="11"/>
    </row>
    <row r="59" spans="1:9" x14ac:dyDescent="0.25">
      <c r="A59" t="s">
        <v>40</v>
      </c>
      <c r="C59" s="9">
        <f>C55*24*(1-C57)</f>
        <v>4.5143350287901844</v>
      </c>
      <c r="D59" t="s">
        <v>27</v>
      </c>
      <c r="E59" t="s">
        <v>6</v>
      </c>
    </row>
    <row r="61" spans="1:9" x14ac:dyDescent="0.25">
      <c r="A61" t="s">
        <v>37</v>
      </c>
    </row>
    <row r="62" spans="1:9" x14ac:dyDescent="0.25">
      <c r="A62" s="1" t="s">
        <v>2</v>
      </c>
      <c r="B62" s="1"/>
      <c r="C62" s="1" t="s">
        <v>3</v>
      </c>
      <c r="D62" s="1" t="s">
        <v>7</v>
      </c>
      <c r="E62" s="1" t="s">
        <v>4</v>
      </c>
    </row>
    <row r="63" spans="1:9" x14ac:dyDescent="0.25">
      <c r="A63" t="s">
        <v>30</v>
      </c>
      <c r="C63" s="7">
        <v>1.8</v>
      </c>
      <c r="D63" t="s">
        <v>9</v>
      </c>
      <c r="E63" t="s">
        <v>31</v>
      </c>
    </row>
    <row r="64" spans="1:9" x14ac:dyDescent="0.25">
      <c r="A64" t="s">
        <v>32</v>
      </c>
      <c r="C64">
        <v>34.1</v>
      </c>
      <c r="D64" t="s">
        <v>11</v>
      </c>
      <c r="E64" t="s">
        <v>12</v>
      </c>
    </row>
    <row r="65" spans="1:5" x14ac:dyDescent="0.25">
      <c r="A65" t="s">
        <v>33</v>
      </c>
      <c r="C65" s="5">
        <f>C63*C64/24.45</f>
        <v>2.5104294478527609</v>
      </c>
      <c r="D65" t="s">
        <v>13</v>
      </c>
      <c r="E65" t="s">
        <v>14</v>
      </c>
    </row>
    <row r="66" spans="1:5" x14ac:dyDescent="0.25">
      <c r="A66" t="s">
        <v>33</v>
      </c>
      <c r="C66" s="5">
        <f>C65/1000</f>
        <v>2.5104294478527607E-3</v>
      </c>
      <c r="D66" t="s">
        <v>15</v>
      </c>
      <c r="E66" t="s">
        <v>6</v>
      </c>
    </row>
    <row r="68" spans="1:5" x14ac:dyDescent="0.25">
      <c r="A68" t="s">
        <v>16</v>
      </c>
      <c r="C68" s="7">
        <v>44000</v>
      </c>
      <c r="D68" t="s">
        <v>17</v>
      </c>
      <c r="E68" t="s">
        <v>42</v>
      </c>
    </row>
    <row r="69" spans="1:5" x14ac:dyDescent="0.25">
      <c r="A69" t="s">
        <v>16</v>
      </c>
      <c r="C69" s="4">
        <f>1.69901*C68</f>
        <v>74756.44</v>
      </c>
      <c r="D69" t="s">
        <v>18</v>
      </c>
      <c r="E69" t="s">
        <v>6</v>
      </c>
    </row>
    <row r="71" spans="1:5" x14ac:dyDescent="0.25">
      <c r="A71" t="s">
        <v>34</v>
      </c>
      <c r="C71" s="4">
        <f>C65*C69</f>
        <v>187670.76839263804</v>
      </c>
      <c r="D71" t="s">
        <v>20</v>
      </c>
      <c r="E71" t="s">
        <v>5</v>
      </c>
    </row>
    <row r="72" spans="1:5" x14ac:dyDescent="0.25">
      <c r="A72" t="s">
        <v>34</v>
      </c>
      <c r="C72" s="6">
        <f>C71/(10^6)</f>
        <v>0.18767076839263805</v>
      </c>
      <c r="D72" t="s">
        <v>21</v>
      </c>
      <c r="E72" t="s">
        <v>6</v>
      </c>
    </row>
    <row r="73" spans="1:5" x14ac:dyDescent="0.25">
      <c r="A73" t="s">
        <v>34</v>
      </c>
      <c r="C73" s="3">
        <f>C72*2.205</f>
        <v>0.4138140443057669</v>
      </c>
      <c r="D73" t="s">
        <v>22</v>
      </c>
      <c r="E73" t="s">
        <v>6</v>
      </c>
    </row>
    <row r="75" spans="1:5" x14ac:dyDescent="0.25">
      <c r="A75" t="s">
        <v>35</v>
      </c>
      <c r="C75" s="10">
        <v>0.99</v>
      </c>
      <c r="E75" t="s">
        <v>44</v>
      </c>
    </row>
    <row r="77" spans="1:5" x14ac:dyDescent="0.25">
      <c r="A77" t="s">
        <v>41</v>
      </c>
      <c r="C77" s="8">
        <f>C73*24*(1-C75)</f>
        <v>9.9315370633384137E-2</v>
      </c>
      <c r="D77" t="s">
        <v>27</v>
      </c>
      <c r="E77" t="s">
        <v>6</v>
      </c>
    </row>
    <row r="79" spans="1:5" x14ac:dyDescent="0.25">
      <c r="A79" t="s">
        <v>43</v>
      </c>
      <c r="C79" s="9">
        <f>C77-C59</f>
        <v>-4.4150196581568002</v>
      </c>
      <c r="D79" t="s">
        <v>27</v>
      </c>
    </row>
  </sheetData>
  <mergeCells count="1">
    <mergeCell ref="E57:I58"/>
  </mergeCells>
  <pageMargins left="0.7" right="0.7" top="0.75" bottom="0.75" header="0.3" footer="0.3"/>
  <pageSetup scale="82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1B167FBFD9634EB9721CD5C453B7D3" ma:contentTypeVersion="3" ma:contentTypeDescription="Create a new document." ma:contentTypeScope="" ma:versionID="00bf0f5482081f8d9dd835950e05de29">
  <xsd:schema xmlns:xsd="http://www.w3.org/2001/XMLSchema" xmlns:xs="http://www.w3.org/2001/XMLSchema" xmlns:p="http://schemas.microsoft.com/office/2006/metadata/properties" xmlns:ns2="65890a24-8c59-4a42-b21d-181dd984a726" targetNamespace="http://schemas.microsoft.com/office/2006/metadata/properties" ma:root="true" ma:fieldsID="29f49dc87970d83f6293c5d76d055ea6" ns2:_="">
    <xsd:import namespace="65890a24-8c59-4a42-b21d-181dd984a7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90a24-8c59-4a42-b21d-181dd984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C38574-20CA-49D9-BE85-F41A15E32FCB}"/>
</file>

<file path=customXml/itemProps2.xml><?xml version="1.0" encoding="utf-8"?>
<ds:datastoreItem xmlns:ds="http://schemas.openxmlformats.org/officeDocument/2006/customXml" ds:itemID="{2DEF4291-8EBC-4495-91EA-422DA2C1331B}"/>
</file>

<file path=customXml/itemProps3.xml><?xml version="1.0" encoding="utf-8"?>
<ds:datastoreItem xmlns:ds="http://schemas.openxmlformats.org/officeDocument/2006/customXml" ds:itemID="{03166085-E105-4F47-84DE-A89B983C31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Decker</dc:creator>
  <cp:lastModifiedBy>Andrew Decker</cp:lastModifiedBy>
  <cp:lastPrinted>2024-01-12T15:37:43Z</cp:lastPrinted>
  <dcterms:created xsi:type="dcterms:W3CDTF">2024-01-11T13:27:28Z</dcterms:created>
  <dcterms:modified xsi:type="dcterms:W3CDTF">2024-01-12T20:03:18Z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0x010100401B167FBFD9634EB9721CD5C453B7D3</vt:lpwstr>
  </property>
</Properties>
</file>